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200" windowHeight="11640" activeTab="0"/>
  </bookViews>
  <sheets>
    <sheet name="Ergebnisse" sheetId="1" r:id="rId1"/>
    <sheet name="Listen" sheetId="2" r:id="rId2"/>
    <sheet name="Zuordnung" sheetId="3" r:id="rId3"/>
  </sheets>
  <definedNames>
    <definedName name="_xlnm.Print_Area" localSheetId="0">'Ergebnisse'!$A$1:$L$69</definedName>
    <definedName name="_xlnm.Print_Area" localSheetId="1">'Listen'!$A$2:$N$169</definedName>
    <definedName name="_xlnm.Print_Area" localSheetId="2">'Zuordnung'!$B$1:$Q$24</definedName>
  </definedNames>
  <calcPr fullCalcOnLoad="1"/>
</workbook>
</file>

<file path=xl/comments3.xml><?xml version="1.0" encoding="utf-8"?>
<comments xmlns="http://schemas.openxmlformats.org/spreadsheetml/2006/main">
  <authors>
    <author>heissmann</author>
  </authors>
  <commentList>
    <comment ref="D5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12"/>
            <rFont val="Tahoma"/>
            <family val="2"/>
          </rPr>
          <t>Trage hier die Nummer des Gegners für den
1. Durchgang ein!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1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4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17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12"/>
            <rFont val="Tahoma"/>
            <family val="2"/>
          </rPr>
          <t>Trage hier die Nummer des Gegners für den
2. Durchgang ein!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12"/>
            <rFont val="Tahoma"/>
            <family val="2"/>
          </rPr>
          <t>Trage hier die Nummer des Gegners für den
3. Durchgang ein!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12"/>
            <rFont val="Tahoma"/>
            <family val="2"/>
          </rPr>
          <t>Trage hier die Nummer des Gegners für den
4. Durchgang ein!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sz val="12"/>
            <rFont val="Tahoma"/>
            <family val="2"/>
          </rPr>
          <t>Trage hier die Nummer des Gegners für den
5. Durchgang ein!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sz val="12"/>
            <rFont val="Tahoma"/>
            <family val="2"/>
          </rPr>
          <t>Trage hier die Nummer des Gegners für den
6. Durchgang ein!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sz val="12"/>
            <rFont val="Tahoma"/>
            <family val="2"/>
          </rPr>
          <t>Trage hier die Nummer des Gegners für den
7. Durchgang ein!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sz val="12"/>
            <rFont val="Tahoma"/>
            <family val="2"/>
          </rPr>
          <t>Trage hier die Nummer des Gegners für den
8. Durchgang ein!</t>
        </r>
        <r>
          <rPr>
            <sz val="8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>Trage hier die Nummer des Gegners für den
9. Durchgang ein!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12"/>
            <rFont val="Tahoma"/>
            <family val="2"/>
          </rPr>
          <t>Trage hier die Nummer des Gegners für den
10. Durchgang ein!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12"/>
            <rFont val="Tahoma"/>
            <family val="2"/>
          </rPr>
          <t>Bruderschaft Nr. 3
Bitte den Namen eintragen!</t>
        </r>
      </text>
    </comment>
    <comment ref="D16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9" authorId="0">
      <text>
        <r>
          <rPr>
            <sz val="12"/>
            <rFont val="Tahoma"/>
            <family val="2"/>
          </rPr>
          <t>Bruderschaft Nr. 6
Bitte den Namen eintragen!</t>
        </r>
      </text>
    </comment>
    <comment ref="D4" authorId="0">
      <text>
        <r>
          <rPr>
            <sz val="12"/>
            <rFont val="Tahoma"/>
            <family val="2"/>
          </rPr>
          <t>Bruderschaft Nr. 2
Bitte den Namen eintragen!</t>
        </r>
      </text>
    </comment>
    <comment ref="D7" authorId="0">
      <text>
        <r>
          <rPr>
            <sz val="12"/>
            <rFont val="Tahoma"/>
            <family val="2"/>
          </rPr>
          <t>Bruderschaft Nr. 5
Bitte den Namen eintragen!</t>
        </r>
      </text>
    </comment>
    <comment ref="D13" authorId="0">
      <text>
        <r>
          <rPr>
            <sz val="12"/>
            <rFont val="Tahoma"/>
            <family val="2"/>
          </rPr>
          <t>Bruderschaft Nr. 6
Bitte den Namen eintragen!</t>
        </r>
      </text>
    </comment>
  </commentList>
</comments>
</file>

<file path=xl/sharedStrings.xml><?xml version="1.0" encoding="utf-8"?>
<sst xmlns="http://schemas.openxmlformats.org/spreadsheetml/2006/main" count="104" uniqueCount="61">
  <si>
    <t>Platz</t>
  </si>
  <si>
    <t>Verein</t>
  </si>
  <si>
    <t>Kämpfe</t>
  </si>
  <si>
    <t>Diff.</t>
  </si>
  <si>
    <t>Gesch.</t>
  </si>
  <si>
    <t>Gegen</t>
  </si>
  <si>
    <t>Punkte</t>
  </si>
  <si>
    <t>S</t>
  </si>
  <si>
    <t>U</t>
  </si>
  <si>
    <t>V</t>
  </si>
  <si>
    <t>E I N Z E L  -  E R G E B N I S S E</t>
  </si>
  <si>
    <t>Rang</t>
  </si>
  <si>
    <t>Name</t>
  </si>
  <si>
    <t>Bruderschaft</t>
  </si>
  <si>
    <t>Ringe</t>
  </si>
  <si>
    <t>Schnitt</t>
  </si>
  <si>
    <t>Pro Schuss</t>
  </si>
  <si>
    <t>Gesamt</t>
  </si>
  <si>
    <t>Gesamt Gegner</t>
  </si>
  <si>
    <t>Schütze                      Kampf Nr.</t>
  </si>
  <si>
    <t>Gegner-Nr.</t>
  </si>
  <si>
    <t>Lfd. Nr. des Gegners</t>
  </si>
  <si>
    <t>Name der Bruderschaft Nr. 1</t>
  </si>
  <si>
    <t>Name der Bruderschaft Nr. 2</t>
  </si>
  <si>
    <t>Name der Bruderschaft Nr. 3</t>
  </si>
  <si>
    <t>Name der Bruderschaft Nr. 4</t>
  </si>
  <si>
    <t>Name der Bruderschaft Nr. 5</t>
  </si>
  <si>
    <t>Name der Bruderschaft Nr. 6</t>
  </si>
  <si>
    <t>Jugendklasse      Gruppe 1</t>
  </si>
  <si>
    <t>Hartefeld 1</t>
  </si>
  <si>
    <t>Poelyck</t>
  </si>
  <si>
    <t>frei</t>
  </si>
  <si>
    <t>St. Maria Magdalena Boeckelt 1</t>
  </si>
  <si>
    <t>Zuordnung der Gegner Jugend 1</t>
  </si>
  <si>
    <t>Aldekerk-Eyll-Rahm 2</t>
  </si>
  <si>
    <t>Aldekerk-Eyll-Rahm 1</t>
  </si>
  <si>
    <t>Jens Ingenhaag</t>
  </si>
  <si>
    <t>Jana Kempkens</t>
  </si>
  <si>
    <t>Raphael Kempkens</t>
  </si>
  <si>
    <t>Ben Post</t>
  </si>
  <si>
    <t>Chris Post</t>
  </si>
  <si>
    <t>Mark Haffmanns</t>
  </si>
  <si>
    <t>Marco Pasch</t>
  </si>
  <si>
    <t>Robert Bons</t>
  </si>
  <si>
    <t>Leo Bons</t>
  </si>
  <si>
    <t>Thomas Jablonski</t>
  </si>
  <si>
    <t>Michaela Heyer</t>
  </si>
  <si>
    <t>Daniel Voss</t>
  </si>
  <si>
    <t>Simon Hückelhofen</t>
  </si>
  <si>
    <t>Lena Hückelhofe</t>
  </si>
  <si>
    <t>Thomas Hückelhofen</t>
  </si>
  <si>
    <t>Nicole Voss</t>
  </si>
  <si>
    <t>Daniel Staschok</t>
  </si>
  <si>
    <t>Stephanie Schmaelen</t>
  </si>
  <si>
    <t>Kevin van den Brand</t>
  </si>
  <si>
    <t>Bernd Engelen</t>
  </si>
  <si>
    <t>Max Klümpen</t>
  </si>
  <si>
    <t>Jakob Helmings</t>
  </si>
  <si>
    <t>Marcel Leurs</t>
  </si>
  <si>
    <t>Martin Dams</t>
  </si>
  <si>
    <t>Michael Kleinmans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</si>
</sst>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lightGray">
        <fgColor indexed="9"/>
        <bgColor indexed="22"/>
      </patternFill>
    </fill>
    <fill>
      <patternFill patternType="gray125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5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 horizontal="center"/>
      <protection/>
    </xf>
    <xf numFmtId="2" fontId="1" fillId="33" borderId="29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>
      <alignment horizontal="left"/>
    </xf>
    <xf numFmtId="0" fontId="0" fillId="36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6" borderId="32" xfId="0" applyFill="1" applyBorder="1" applyAlignment="1" applyProtection="1">
      <alignment horizontal="left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9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0" fontId="0" fillId="37" borderId="33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1" fillId="37" borderId="34" xfId="0" applyFont="1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1" fillId="38" borderId="36" xfId="0" applyFont="1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5" xfId="0" applyFont="1" applyFill="1" applyBorder="1" applyAlignment="1" applyProtection="1">
      <alignment/>
      <protection/>
    </xf>
    <xf numFmtId="0" fontId="1" fillId="37" borderId="38" xfId="0" applyFont="1" applyFill="1" applyBorder="1" applyAlignment="1" applyProtection="1">
      <alignment/>
      <protection/>
    </xf>
    <xf numFmtId="0" fontId="1" fillId="37" borderId="37" xfId="0" applyFont="1" applyFill="1" applyBorder="1" applyAlignment="1" applyProtection="1">
      <alignment/>
      <protection/>
    </xf>
    <xf numFmtId="0" fontId="1" fillId="37" borderId="39" xfId="0" applyFont="1" applyFill="1" applyBorder="1" applyAlignment="1" applyProtection="1">
      <alignment/>
      <protection/>
    </xf>
    <xf numFmtId="0" fontId="1" fillId="37" borderId="40" xfId="0" applyFont="1" applyFill="1" applyBorder="1" applyAlignment="1" applyProtection="1">
      <alignment wrapText="1"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/>
      <protection/>
    </xf>
    <xf numFmtId="0" fontId="0" fillId="37" borderId="44" xfId="0" applyFill="1" applyBorder="1" applyAlignment="1" applyProtection="1">
      <alignment/>
      <protection/>
    </xf>
    <xf numFmtId="0" fontId="0" fillId="37" borderId="45" xfId="0" applyFill="1" applyBorder="1" applyAlignment="1" applyProtection="1">
      <alignment/>
      <protection/>
    </xf>
    <xf numFmtId="2" fontId="0" fillId="37" borderId="28" xfId="0" applyNumberForma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29" xfId="0" applyNumberFormat="1" applyFill="1" applyBorder="1" applyAlignment="1" applyProtection="1">
      <alignment/>
      <protection/>
    </xf>
    <xf numFmtId="0" fontId="3" fillId="37" borderId="46" xfId="0" applyFont="1" applyFill="1" applyBorder="1" applyAlignment="1" applyProtection="1">
      <alignment horizontal="center" vertical="center"/>
      <protection/>
    </xf>
    <xf numFmtId="0" fontId="0" fillId="37" borderId="47" xfId="0" applyFill="1" applyBorder="1" applyAlignment="1">
      <alignment/>
    </xf>
    <xf numFmtId="0" fontId="0" fillId="37" borderId="48" xfId="0" applyFill="1" applyBorder="1" applyAlignment="1">
      <alignment/>
    </xf>
    <xf numFmtId="0" fontId="1" fillId="37" borderId="46" xfId="0" applyFont="1" applyFill="1" applyBorder="1" applyAlignment="1" applyProtection="1">
      <alignment horizontal="center" vertical="center"/>
      <protection/>
    </xf>
    <xf numFmtId="0" fontId="0" fillId="38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6" borderId="49" xfId="0" applyFill="1" applyBorder="1" applyAlignment="1" applyProtection="1">
      <alignment/>
      <protection/>
    </xf>
    <xf numFmtId="0" fontId="0" fillId="36" borderId="49" xfId="0" applyFill="1" applyBorder="1" applyAlignment="1">
      <alignment/>
    </xf>
    <xf numFmtId="0" fontId="0" fillId="35" borderId="50" xfId="0" applyFill="1" applyBorder="1" applyAlignment="1" applyProtection="1">
      <alignment horizontal="center"/>
      <protection/>
    </xf>
    <xf numFmtId="0" fontId="0" fillId="35" borderId="48" xfId="0" applyFill="1" applyBorder="1" applyAlignment="1">
      <alignment horizontal="center"/>
    </xf>
    <xf numFmtId="0" fontId="2" fillId="35" borderId="46" xfId="0" applyFont="1" applyFill="1" applyBorder="1" applyAlignment="1" applyProtection="1">
      <alignment horizontal="left" vertical="center"/>
      <protection/>
    </xf>
    <xf numFmtId="0" fontId="2" fillId="35" borderId="47" xfId="0" applyFont="1" applyFill="1" applyBorder="1" applyAlignment="1" applyProtection="1">
      <alignment horizontal="left" vertical="center"/>
      <protection/>
    </xf>
    <xf numFmtId="0" fontId="0" fillId="35" borderId="47" xfId="0" applyFill="1" applyBorder="1" applyAlignment="1" applyProtection="1">
      <alignment horizontal="left" vertical="center"/>
      <protection/>
    </xf>
    <xf numFmtId="0" fontId="0" fillId="35" borderId="48" xfId="0" applyFill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36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1:L69"/>
  <sheetViews>
    <sheetView showGridLines="0" tabSelected="1" zoomScalePageLayoutView="0" workbookViewId="0" topLeftCell="A1">
      <selection activeCell="D11" sqref="D11"/>
    </sheetView>
  </sheetViews>
  <sheetFormatPr defaultColWidth="11.421875" defaultRowHeight="12.75"/>
  <cols>
    <col min="1" max="1" width="8.00390625" style="5" customWidth="1"/>
    <col min="2" max="2" width="5.421875" style="14" customWidth="1"/>
    <col min="3" max="3" width="1.1484375" style="5" customWidth="1"/>
    <col min="4" max="4" width="29.28125" style="5" customWidth="1"/>
    <col min="5" max="9" width="8.00390625" style="5" customWidth="1"/>
    <col min="10" max="12" width="7.421875" style="5" customWidth="1"/>
    <col min="13" max="13" width="2.00390625" style="5" customWidth="1"/>
    <col min="14" max="15" width="11.421875" style="5" customWidth="1"/>
    <col min="16" max="16" width="22.57421875" style="5" customWidth="1"/>
    <col min="17" max="16384" width="11.421875" style="5" customWidth="1"/>
  </cols>
  <sheetData>
    <row r="1" spans="2:12" ht="56.25" customHeight="1" thickBot="1" thickTop="1">
      <c r="B1" s="84" t="s">
        <v>28</v>
      </c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2:12" s="7" customFormat="1" ht="13.5" thickTop="1">
      <c r="B2" s="44" t="s">
        <v>0</v>
      </c>
      <c r="C2" s="45"/>
      <c r="D2" s="45" t="s">
        <v>1</v>
      </c>
      <c r="E2" s="46" t="s">
        <v>2</v>
      </c>
      <c r="F2" s="46" t="s">
        <v>3</v>
      </c>
      <c r="G2" s="46" t="s">
        <v>4</v>
      </c>
      <c r="H2" s="46" t="s">
        <v>5</v>
      </c>
      <c r="I2" s="46" t="s">
        <v>6</v>
      </c>
      <c r="J2" s="46" t="s">
        <v>7</v>
      </c>
      <c r="K2" s="46" t="s">
        <v>8</v>
      </c>
      <c r="L2" s="47" t="s">
        <v>9</v>
      </c>
    </row>
    <row r="3" spans="2:12" ht="12.75">
      <c r="B3" s="48">
        <v>1</v>
      </c>
      <c r="C3" s="49"/>
      <c r="D3" s="50" t="str">
        <f>IF(Listen!$B$30=0,"",Listen!$B$30)</f>
        <v>Aldekerk-Eyll-Rahm 1</v>
      </c>
      <c r="E3" s="74">
        <v>8</v>
      </c>
      <c r="F3" s="74">
        <f aca="true" t="shared" si="0" ref="F3:F8">G3-H3</f>
        <v>186</v>
      </c>
      <c r="G3" s="74">
        <f>IF(Listen!M52="",0,Listen!M52)</f>
        <v>3112</v>
      </c>
      <c r="H3" s="74">
        <f>IF(Listen!M53="",0,Listen!M53)</f>
        <v>2926</v>
      </c>
      <c r="I3" s="74">
        <f>Listen!M55</f>
        <v>16</v>
      </c>
      <c r="J3" s="74">
        <f>COUNTIF(Listen!C55:L55,"2")</f>
        <v>8</v>
      </c>
      <c r="K3" s="74">
        <f>COUNTIF(Listen!C55:L55,"1")</f>
        <v>0</v>
      </c>
      <c r="L3" s="75">
        <f>COUNTIF(Listen!C55:L55,"0")</f>
        <v>0</v>
      </c>
    </row>
    <row r="4" spans="2:12" ht="12.75">
      <c r="B4" s="48">
        <v>2</v>
      </c>
      <c r="C4" s="49"/>
      <c r="D4" s="50" t="str">
        <f>IF(Listen!$B$2=0,"",Listen!$B$2)</f>
        <v>St. Maria Magdalena Boeckelt 1</v>
      </c>
      <c r="E4" s="74">
        <v>8</v>
      </c>
      <c r="F4" s="74">
        <f t="shared" si="0"/>
        <v>70</v>
      </c>
      <c r="G4" s="74">
        <f>IF(Listen!M24="",0,Listen!M24)</f>
        <v>3028</v>
      </c>
      <c r="H4" s="74">
        <f>IF(Listen!M25="",0,Listen!M25)</f>
        <v>2958</v>
      </c>
      <c r="I4" s="74">
        <f>Listen!M27</f>
        <v>10</v>
      </c>
      <c r="J4" s="74">
        <f>COUNTIF(Listen!C27:L27,"2")</f>
        <v>5</v>
      </c>
      <c r="K4" s="74">
        <f>COUNTIF(Listen!C27:L27,"1")</f>
        <v>0</v>
      </c>
      <c r="L4" s="75">
        <f>COUNTIF(Listen!C27:L27,"0")</f>
        <v>3</v>
      </c>
    </row>
    <row r="5" spans="2:12" ht="12.75">
      <c r="B5" s="48">
        <v>3</v>
      </c>
      <c r="C5" s="49"/>
      <c r="D5" s="81" t="str">
        <f>IF(Listen!$B$58=0,"",Listen!$B$58)</f>
        <v>Poelyck</v>
      </c>
      <c r="E5" s="74">
        <v>8</v>
      </c>
      <c r="F5" s="74">
        <f t="shared" si="0"/>
        <v>82</v>
      </c>
      <c r="G5" s="74">
        <f>IF(Listen!M80="",0,Listen!M80)</f>
        <v>2958</v>
      </c>
      <c r="H5" s="74">
        <f>IF(Listen!M81="",0,Listen!M81)</f>
        <v>2876</v>
      </c>
      <c r="I5" s="74">
        <f>Listen!M83</f>
        <v>10</v>
      </c>
      <c r="J5" s="74">
        <f>COUNTIF(Listen!C83:L83,"2")</f>
        <v>5</v>
      </c>
      <c r="K5" s="74">
        <f>COUNTIF(Listen!C83:L83,"1")</f>
        <v>0</v>
      </c>
      <c r="L5" s="75">
        <f>COUNTIF(Listen!C83:L83,"0")</f>
        <v>3</v>
      </c>
    </row>
    <row r="6" spans="2:12" ht="12.75">
      <c r="B6" s="48">
        <v>4</v>
      </c>
      <c r="C6" s="78"/>
      <c r="D6" s="53" t="str">
        <f>IF(Listen!$B$114=0,"",Listen!$B$114)</f>
        <v>Aldekerk-Eyll-Rahm 2</v>
      </c>
      <c r="E6" s="74">
        <v>8</v>
      </c>
      <c r="F6" s="79">
        <f t="shared" si="0"/>
        <v>-101</v>
      </c>
      <c r="G6" s="79">
        <f>IF(Listen!M136="",0,Listen!M136)</f>
        <v>2867</v>
      </c>
      <c r="H6" s="79">
        <f>IF(Listen!M137="",0,Listen!M137)</f>
        <v>2968</v>
      </c>
      <c r="I6" s="79">
        <f>Listen!M139</f>
        <v>4</v>
      </c>
      <c r="J6" s="79">
        <f>COUNTIF(Listen!C139:L139,"2")</f>
        <v>2</v>
      </c>
      <c r="K6" s="79">
        <f>COUNTIF(Listen!C139:L139,"1")</f>
        <v>0</v>
      </c>
      <c r="L6" s="80">
        <f>COUNTIF(Listen!C139:L139,"0")</f>
        <v>6</v>
      </c>
    </row>
    <row r="7" spans="2:12" ht="12.75">
      <c r="B7" s="48">
        <v>5</v>
      </c>
      <c r="C7" s="49"/>
      <c r="D7" s="50" t="str">
        <f>IF(Listen!$B$86=0,"",Listen!$B$86)</f>
        <v>Hartefeld 1</v>
      </c>
      <c r="E7" s="74">
        <v>8</v>
      </c>
      <c r="F7" s="74">
        <f t="shared" si="0"/>
        <v>-237</v>
      </c>
      <c r="G7" s="74">
        <f>IF(Listen!M108="",0,Listen!M108)</f>
        <v>2729</v>
      </c>
      <c r="H7" s="74">
        <f>IF(Listen!M109="",0,Listen!M109)</f>
        <v>2966</v>
      </c>
      <c r="I7" s="74">
        <f>Listen!M111</f>
        <v>0</v>
      </c>
      <c r="J7" s="74">
        <f>COUNTIF(Listen!C111:L111,"2")</f>
        <v>0</v>
      </c>
      <c r="K7" s="74">
        <f>COUNTIF(Listen!C111:L111,"1")</f>
        <v>0</v>
      </c>
      <c r="L7" s="75">
        <f>COUNTIF(Listen!C111:L111,"0")</f>
        <v>8</v>
      </c>
    </row>
    <row r="8" spans="2:12" ht="13.5" thickBot="1">
      <c r="B8" s="48"/>
      <c r="C8" s="51"/>
      <c r="D8" s="54" t="str">
        <f>IF(Listen!$B$142=0,"",Listen!$B$142)</f>
        <v>frei</v>
      </c>
      <c r="E8" s="76"/>
      <c r="F8" s="76">
        <f t="shared" si="0"/>
        <v>0</v>
      </c>
      <c r="G8" s="76">
        <f>IF(Listen!M164="",0,Listen!M164)</f>
        <v>0</v>
      </c>
      <c r="H8" s="76">
        <f>IF(Listen!M165="",0,Listen!M165)</f>
        <v>0</v>
      </c>
      <c r="I8" s="76">
        <f>Listen!M167</f>
        <v>0</v>
      </c>
      <c r="J8" s="76">
        <f>COUNTIF(Listen!C167:L167,"2")</f>
        <v>0</v>
      </c>
      <c r="K8" s="76">
        <f>COUNTIF(Listen!C167:L167,"1")</f>
        <v>0</v>
      </c>
      <c r="L8" s="77">
        <f>COUNTIF(Listen!C167:L167,"0")</f>
        <v>0</v>
      </c>
    </row>
    <row r="9" spans="2:12" ht="13.5" thickTop="1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</row>
    <row r="10" spans="2:12" ht="12.75">
      <c r="B10" s="59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ht="12.75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2" ht="12.75">
      <c r="B12" s="59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2" ht="13.5" thickBot="1"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2" s="15" customFormat="1" ht="30.75" customHeight="1" thickBot="1" thickTop="1">
      <c r="B14" s="87" t="s">
        <v>10</v>
      </c>
      <c r="C14" s="88"/>
      <c r="D14" s="88"/>
      <c r="E14" s="88"/>
      <c r="F14" s="88"/>
      <c r="G14" s="88"/>
      <c r="H14" s="88"/>
      <c r="I14" s="88"/>
      <c r="J14" s="88"/>
      <c r="K14" s="88"/>
      <c r="L14" s="89"/>
    </row>
    <row r="15" spans="2:12" s="7" customFormat="1" ht="27.75" customHeight="1" thickTop="1">
      <c r="B15" s="52" t="s">
        <v>11</v>
      </c>
      <c r="C15" s="60"/>
      <c r="D15" s="61" t="s">
        <v>12</v>
      </c>
      <c r="E15" s="62"/>
      <c r="F15" s="63" t="s">
        <v>13</v>
      </c>
      <c r="G15" s="61"/>
      <c r="H15" s="64"/>
      <c r="I15" s="62"/>
      <c r="J15" s="60" t="s">
        <v>14</v>
      </c>
      <c r="K15" s="60" t="s">
        <v>15</v>
      </c>
      <c r="L15" s="65" t="s">
        <v>16</v>
      </c>
    </row>
    <row r="16" spans="2:12" ht="12.75">
      <c r="B16" s="48">
        <f>IF(J16=0,"",1)</f>
        <v>1</v>
      </c>
      <c r="C16" s="49"/>
      <c r="D16" s="50" t="str">
        <f>IF(J16=0,"",IF(Listen!B32=0,"",Listen!B32))</f>
        <v>Mark Haffmanns</v>
      </c>
      <c r="E16" s="66"/>
      <c r="F16" s="50" t="str">
        <f>IF(J16=0,"",IF(Listen!$B$30=0,"",Listen!$B$30))</f>
        <v>Aldekerk-Eyll-Rahm 1</v>
      </c>
      <c r="G16" s="67"/>
      <c r="H16" s="67"/>
      <c r="I16" s="66"/>
      <c r="J16" s="49">
        <f>IF(Listen!M32="",0,Listen!M32)</f>
        <v>938</v>
      </c>
      <c r="K16" s="68">
        <f>IF(Listen!N32="",0,Listen!N32)</f>
        <v>134</v>
      </c>
      <c r="L16" s="82">
        <f aca="true" t="shared" si="1" ref="L16:L54">IF(K16="",0,K16/15)</f>
        <v>8.933333333333334</v>
      </c>
    </row>
    <row r="17" spans="2:12" ht="12.75">
      <c r="B17" s="48">
        <f>IF(J17=0,"",IF(J17=J16,B16,COUNTA(B$16)+1))</f>
        <v>2</v>
      </c>
      <c r="C17" s="49"/>
      <c r="D17" s="50" t="str">
        <f>IF(J17=0,"",IF(Listen!B34=0,"",Listen!B34))</f>
        <v>Robert Bons</v>
      </c>
      <c r="E17" s="66"/>
      <c r="F17" s="50" t="str">
        <f>IF(J17=0,"",IF(Listen!$B$30=0,"",Listen!$B$30))</f>
        <v>Aldekerk-Eyll-Rahm 1</v>
      </c>
      <c r="G17" s="67"/>
      <c r="H17" s="67"/>
      <c r="I17" s="66"/>
      <c r="J17" s="49">
        <f>IF(Listen!M34="",0,Listen!M34)</f>
        <v>910</v>
      </c>
      <c r="K17" s="68">
        <f>IF(Listen!N34="",0,Listen!N34)</f>
        <v>130</v>
      </c>
      <c r="L17" s="82">
        <f t="shared" si="1"/>
        <v>8.666666666666666</v>
      </c>
    </row>
    <row r="18" spans="2:12" ht="12.75">
      <c r="B18" s="48">
        <f>IF(J18=0,"",IF(J18=J17,B17,COUNTA(B$16:B17)+1))</f>
        <v>3</v>
      </c>
      <c r="C18" s="49"/>
      <c r="D18" s="50" t="str">
        <f>IF(J18=0,"",IF(Listen!B6=0,"",Listen!B6))</f>
        <v>Raphael Kempkens</v>
      </c>
      <c r="E18" s="66"/>
      <c r="F18" s="50" t="str">
        <f>IF(J18=0,"",IF(Listen!$B$2=0,"",Listen!$B$2))</f>
        <v>St. Maria Magdalena Boeckelt 1</v>
      </c>
      <c r="G18" s="67"/>
      <c r="H18" s="67"/>
      <c r="I18" s="66"/>
      <c r="J18" s="49">
        <f>IF(Listen!M6="",0,Listen!M6)</f>
        <v>890</v>
      </c>
      <c r="K18" s="68">
        <f>IF(Listen!N6="",0,Listen!N6)</f>
        <v>127.14285714285714</v>
      </c>
      <c r="L18" s="82">
        <f t="shared" si="1"/>
        <v>8.476190476190476</v>
      </c>
    </row>
    <row r="19" spans="2:12" ht="12.75">
      <c r="B19" s="48">
        <f>IF(J19=0,"",IF(J19=J18,B18,COUNTA(B$16:B18)+1))</f>
        <v>4</v>
      </c>
      <c r="C19" s="49"/>
      <c r="D19" s="50" t="str">
        <f>IF(J19=0,"",IF(Listen!B8=0,"",Listen!B8))</f>
        <v>Chris Post</v>
      </c>
      <c r="E19" s="66"/>
      <c r="F19" s="50" t="str">
        <f>IF(J19=0,"",IF(Listen!$B$2=0,"",Listen!$B$2))</f>
        <v>St. Maria Magdalena Boeckelt 1</v>
      </c>
      <c r="G19" s="67"/>
      <c r="H19" s="67"/>
      <c r="I19" s="66"/>
      <c r="J19" s="49">
        <f>IF(Listen!M8="",0,Listen!M8)</f>
        <v>883</v>
      </c>
      <c r="K19" s="68">
        <f>IF(Listen!N8="",0,Listen!N8)</f>
        <v>126.14285714285714</v>
      </c>
      <c r="L19" s="82">
        <f t="shared" si="1"/>
        <v>8.40952380952381</v>
      </c>
    </row>
    <row r="20" spans="2:12" ht="12.75">
      <c r="B20" s="48">
        <f>IF(J20=0,"",IF(J20=J19,B19,COUNTA(B$16:B19)+1))</f>
        <v>5</v>
      </c>
      <c r="C20" s="49"/>
      <c r="D20" s="50" t="str">
        <f>IF(J20=0,"",IF(Listen!B4=0,"",Listen!B4))</f>
        <v>Jens Ingenhaag</v>
      </c>
      <c r="E20" s="66"/>
      <c r="F20" s="50" t="str">
        <f>IF(J20=0,"",IF(Listen!$B$2=0,"",Listen!$B$2))</f>
        <v>St. Maria Magdalena Boeckelt 1</v>
      </c>
      <c r="G20" s="67"/>
      <c r="H20" s="67"/>
      <c r="I20" s="66"/>
      <c r="J20" s="49">
        <f>IF(Listen!M4="",0,Listen!M4)</f>
        <v>876</v>
      </c>
      <c r="K20" s="68">
        <f>IF(Listen!N4="",0,Listen!N4)</f>
        <v>125.14285714285714</v>
      </c>
      <c r="L20" s="82">
        <f t="shared" si="1"/>
        <v>8.342857142857143</v>
      </c>
    </row>
    <row r="21" spans="2:12" ht="12.75">
      <c r="B21" s="48">
        <f>IF(J21=0,"",IF(J21=J20,B20,COUNTA(B$16:B20)+1))</f>
        <v>6</v>
      </c>
      <c r="C21" s="49"/>
      <c r="D21" s="50" t="str">
        <f>IF(J21=0,"",IF(Listen!B36=0,"",Listen!B36))</f>
        <v>Thomas Jablonski</v>
      </c>
      <c r="E21" s="66"/>
      <c r="F21" s="50" t="str">
        <f>IF(J21=0,"",IF(Listen!$B$30=0,"",Listen!$B$30))</f>
        <v>Aldekerk-Eyll-Rahm 1</v>
      </c>
      <c r="G21" s="67"/>
      <c r="H21" s="67"/>
      <c r="I21" s="66"/>
      <c r="J21" s="49">
        <f>IF(Listen!M36="",0,Listen!M36)</f>
        <v>872</v>
      </c>
      <c r="K21" s="68">
        <f>IF(Listen!N36="",0,Listen!N36)</f>
        <v>124.57142857142857</v>
      </c>
      <c r="L21" s="82">
        <f t="shared" si="1"/>
        <v>8.304761904761905</v>
      </c>
    </row>
    <row r="22" spans="2:12" ht="12.75">
      <c r="B22" s="48">
        <f>IF(J22=0,"",IF(J22=J21,B21,COUNTA(B$16:B21)+1))</f>
        <v>7</v>
      </c>
      <c r="C22" s="49"/>
      <c r="D22" s="50" t="str">
        <f>IF(J22=0,"",IF(Listen!B63=0,"",Listen!B63))</f>
        <v>Lena Hückelhofe</v>
      </c>
      <c r="E22" s="66"/>
      <c r="F22" s="50" t="str">
        <f>IF(J22=0,"",IF(Listen!$B$58=0,"",Listen!$B$58))</f>
        <v>Poelyck</v>
      </c>
      <c r="G22" s="67"/>
      <c r="H22" s="67"/>
      <c r="I22" s="66"/>
      <c r="J22" s="49">
        <f>IF(Listen!M63="",0,Listen!M63)</f>
        <v>870</v>
      </c>
      <c r="K22" s="68">
        <f>IF(Listen!N63="",0,Listen!N63)</f>
        <v>124.28571428571429</v>
      </c>
      <c r="L22" s="82">
        <f t="shared" si="1"/>
        <v>8.285714285714286</v>
      </c>
    </row>
    <row r="23" spans="2:12" ht="12.75">
      <c r="B23" s="48">
        <f>IF(J23=0,"",IF(J23=J22,B22,COUNTA(B$16:B22)+1))</f>
        <v>8</v>
      </c>
      <c r="C23" s="49"/>
      <c r="D23" s="50" t="str">
        <f>IF(J23=0,"",IF(Listen!B65=0,"",Listen!B65))</f>
        <v>Nicole Voss</v>
      </c>
      <c r="E23" s="66"/>
      <c r="F23" s="50" t="str">
        <f>IF(J23=0,"",IF(Listen!$B$58=0,"",Listen!$B$58))</f>
        <v>Poelyck</v>
      </c>
      <c r="G23" s="67"/>
      <c r="H23" s="67"/>
      <c r="I23" s="66"/>
      <c r="J23" s="49">
        <f>IF(Listen!M65="",0,Listen!M65)</f>
        <v>844</v>
      </c>
      <c r="K23" s="68">
        <f>IF(Listen!N65="",0,Listen!N65)</f>
        <v>120.57142857142857</v>
      </c>
      <c r="L23" s="82">
        <f t="shared" si="1"/>
        <v>8.038095238095238</v>
      </c>
    </row>
    <row r="24" spans="2:12" ht="12.75">
      <c r="B24" s="48">
        <f>IF(J24=0,"",IF(J24=J23,B23,COUNTA(B$16:B23)+1))</f>
        <v>9</v>
      </c>
      <c r="C24" s="49"/>
      <c r="D24" s="50" t="str">
        <f>IF(J24=0,"",IF(Listen!B116=0,"",Listen!B116))</f>
        <v>Bernd Engelen</v>
      </c>
      <c r="E24" s="66"/>
      <c r="F24" s="50" t="str">
        <f>IF(J24=0,"",IF(Listen!$B$114=0,"",Listen!$B$114))</f>
        <v>Aldekerk-Eyll-Rahm 2</v>
      </c>
      <c r="G24" s="67"/>
      <c r="H24" s="67"/>
      <c r="I24" s="66"/>
      <c r="J24" s="49">
        <f>IF(Listen!M116="",0,Listen!M116)</f>
        <v>841</v>
      </c>
      <c r="K24" s="68">
        <f>IF(Listen!N116="",0,Listen!N116)</f>
        <v>120.14285714285714</v>
      </c>
      <c r="L24" s="82">
        <f t="shared" si="1"/>
        <v>8.00952380952381</v>
      </c>
    </row>
    <row r="25" spans="2:12" ht="12.75">
      <c r="B25" s="48">
        <f>IF(J25=0,"",IF(J25=J24,B24,COUNTA(B$16:B24)+1))</f>
        <v>10</v>
      </c>
      <c r="C25" s="49"/>
      <c r="D25" s="50" t="str">
        <f>IF(J25=0,"",IF(Listen!B61=0,"",Listen!B61))</f>
        <v>Daniel Voss</v>
      </c>
      <c r="E25" s="66"/>
      <c r="F25" s="50" t="str">
        <f>IF(J25=0,"",IF(Listen!$B$58=0,"",Listen!$B$58))</f>
        <v>Poelyck</v>
      </c>
      <c r="G25" s="67"/>
      <c r="H25" s="67"/>
      <c r="I25" s="66"/>
      <c r="J25" s="49">
        <f>IF(Listen!M61="",0,Listen!M61)</f>
        <v>840</v>
      </c>
      <c r="K25" s="68">
        <f>IF(Listen!N61="",0,Listen!N61)</f>
        <v>120</v>
      </c>
      <c r="L25" s="82">
        <f t="shared" si="1"/>
        <v>8</v>
      </c>
    </row>
    <row r="26" spans="2:12" ht="12.75">
      <c r="B26" s="48">
        <f>IF(J26=0,"",IF(J26=J25,B25,COUNTA(B$16:B25)+1))</f>
        <v>11</v>
      </c>
      <c r="C26" s="49"/>
      <c r="D26" s="50" t="str">
        <f>IF(J26=0,"",IF(Listen!B60=0,"",Listen!B60))</f>
        <v>Michaela Heyer</v>
      </c>
      <c r="E26" s="66"/>
      <c r="F26" s="50" t="str">
        <f>IF(J26=0,"",IF(Listen!$B$58=0,"",Listen!$B$58))</f>
        <v>Poelyck</v>
      </c>
      <c r="G26" s="67"/>
      <c r="H26" s="67"/>
      <c r="I26" s="66"/>
      <c r="J26" s="49">
        <f>IF(Listen!M60="",0,Listen!M60)</f>
        <v>837</v>
      </c>
      <c r="K26" s="68">
        <f>IF(Listen!N60="",0,Listen!N60)</f>
        <v>119.57142857142857</v>
      </c>
      <c r="L26" s="82">
        <f t="shared" si="1"/>
        <v>7.9714285714285715</v>
      </c>
    </row>
    <row r="27" spans="2:12" ht="12.75">
      <c r="B27" s="48">
        <f>IF(J27=0,"",IF(J27=J26,B26,COUNTA(B$16:B26)+1))</f>
        <v>12</v>
      </c>
      <c r="C27" s="49"/>
      <c r="D27" s="50" t="str">
        <f>IF(J27=0,"",IF(Listen!B7=0,"",Listen!B7))</f>
        <v>Ben Post</v>
      </c>
      <c r="E27" s="66"/>
      <c r="F27" s="50" t="str">
        <f>IF(J27=0,"",IF(Listen!$B$2=0,"",Listen!$B$2))</f>
        <v>St. Maria Magdalena Boeckelt 1</v>
      </c>
      <c r="G27" s="67"/>
      <c r="H27" s="67"/>
      <c r="I27" s="66"/>
      <c r="J27" s="49">
        <f>IF(Listen!M7="",0,Listen!M7)</f>
        <v>832</v>
      </c>
      <c r="K27" s="68">
        <f>IF(Listen!N7="",0,Listen!N7)</f>
        <v>118.85714285714286</v>
      </c>
      <c r="L27" s="82">
        <f t="shared" si="1"/>
        <v>7.923809523809524</v>
      </c>
    </row>
    <row r="28" spans="2:12" ht="12.75">
      <c r="B28" s="48">
        <f>IF(J28=0,"",IF(J28=J27,B27,COUNTA(B$16:B27)+1))</f>
        <v>13</v>
      </c>
      <c r="C28" s="49"/>
      <c r="D28" s="50" t="str">
        <f>IF(J28=0,"",IF(Listen!B64=0,"",Listen!B64))</f>
        <v>Thomas Hückelhofen</v>
      </c>
      <c r="E28" s="66"/>
      <c r="F28" s="50" t="str">
        <f>IF(J28=0,"",IF(Listen!$B$58=0,"",Listen!$B$58))</f>
        <v>Poelyck</v>
      </c>
      <c r="G28" s="67"/>
      <c r="H28" s="67"/>
      <c r="I28" s="66"/>
      <c r="J28" s="49">
        <f>IF(Listen!M64="",0,Listen!M64)</f>
        <v>830</v>
      </c>
      <c r="K28" s="68">
        <f>IF(Listen!N64="",0,Listen!N64)</f>
        <v>118.57142857142857</v>
      </c>
      <c r="L28" s="82">
        <f t="shared" si="1"/>
        <v>7.904761904761904</v>
      </c>
    </row>
    <row r="29" spans="2:12" ht="12.75">
      <c r="B29" s="48">
        <f>IF(J29=0,"",IF(J29=J28,B28,COUNTA(B$16:B28)+1))</f>
        <v>13</v>
      </c>
      <c r="C29" s="49"/>
      <c r="D29" s="50" t="str">
        <f>IF(J29=0,"",IF(Listen!B117=0,"",Listen!B117))</f>
        <v>Max Klümpen</v>
      </c>
      <c r="E29" s="66"/>
      <c r="F29" s="50" t="str">
        <f>IF(J29=0,"",IF(Listen!$B$114=0,"",Listen!$B$114))</f>
        <v>Aldekerk-Eyll-Rahm 2</v>
      </c>
      <c r="G29" s="67"/>
      <c r="H29" s="67"/>
      <c r="I29" s="66"/>
      <c r="J29" s="49">
        <f>IF(Listen!M117="",0,Listen!M117)</f>
        <v>830</v>
      </c>
      <c r="K29" s="68">
        <f>IF(Listen!N117="",0,Listen!N117)</f>
        <v>118.57142857142857</v>
      </c>
      <c r="L29" s="82">
        <f t="shared" si="1"/>
        <v>7.904761904761904</v>
      </c>
    </row>
    <row r="30" spans="2:12" ht="12.75">
      <c r="B30" s="48">
        <f>IF(J30=0,"",IF(J30=J29,B29,COUNTA(B$16:B29)+1))</f>
        <v>15</v>
      </c>
      <c r="C30" s="49"/>
      <c r="D30" s="50" t="str">
        <f>IF(J30=0,"",IF(Listen!B33=0,"",Listen!B33))</f>
        <v>Marco Pasch</v>
      </c>
      <c r="E30" s="66"/>
      <c r="F30" s="50" t="str">
        <f>IF(J30=0,"",IF(Listen!$B$30=0,"",Listen!$B$30))</f>
        <v>Aldekerk-Eyll-Rahm 1</v>
      </c>
      <c r="G30" s="67"/>
      <c r="H30" s="67"/>
      <c r="I30" s="66"/>
      <c r="J30" s="49">
        <f>IF(Listen!M33="",0,Listen!M33)</f>
        <v>821</v>
      </c>
      <c r="K30" s="68">
        <f>IF(Listen!N33="",0,Listen!N33)</f>
        <v>117.28571428571429</v>
      </c>
      <c r="L30" s="82">
        <f t="shared" si="1"/>
        <v>7.81904761904762</v>
      </c>
    </row>
    <row r="31" spans="2:12" ht="12.75">
      <c r="B31" s="48">
        <f>IF(J31=0,"",IF(J31=J30,B30,COUNTA(B$16:B30)+1))</f>
        <v>16</v>
      </c>
      <c r="C31" s="49"/>
      <c r="D31" s="50" t="str">
        <f>IF(J31=0,"",IF(Listen!B88=0,"",Listen!B88))</f>
        <v>Daniel Staschok</v>
      </c>
      <c r="E31" s="66"/>
      <c r="F31" s="50" t="str">
        <f>IF(J31=0,"",IF(Listen!$B$86=0,"",Listen!$B$86))</f>
        <v>Hartefeld 1</v>
      </c>
      <c r="G31" s="67"/>
      <c r="H31" s="67"/>
      <c r="I31" s="66"/>
      <c r="J31" s="49">
        <f>IF(Listen!M88="",0,Listen!M88)</f>
        <v>813</v>
      </c>
      <c r="K31" s="68">
        <f>IF(Listen!N88="",0,Listen!N88)</f>
        <v>116.14285714285714</v>
      </c>
      <c r="L31" s="82">
        <f t="shared" si="1"/>
        <v>7.742857142857143</v>
      </c>
    </row>
    <row r="32" spans="2:12" ht="12.75">
      <c r="B32" s="48">
        <f>IF(J32=0,"",IF(J32=J31,B31,COUNTA(B$16:B31)+1))</f>
        <v>17</v>
      </c>
      <c r="C32" s="49"/>
      <c r="D32" s="50" t="str">
        <f>IF(J32=0,"",IF(Listen!B90=0,"",Listen!B90))</f>
        <v>Kevin van den Brand</v>
      </c>
      <c r="E32" s="66"/>
      <c r="F32" s="50" t="str">
        <f>IF(J32=0,"",IF(Listen!$B$86=0,"",Listen!$B$86))</f>
        <v>Hartefeld 1</v>
      </c>
      <c r="G32" s="67"/>
      <c r="H32" s="67"/>
      <c r="I32" s="66"/>
      <c r="J32" s="49">
        <f>IF(Listen!M90="",0,Listen!M90)</f>
        <v>804</v>
      </c>
      <c r="K32" s="68">
        <f>IF(Listen!N90="",0,Listen!N90)</f>
        <v>114.85714285714286</v>
      </c>
      <c r="L32" s="82">
        <f t="shared" si="1"/>
        <v>7.6571428571428575</v>
      </c>
    </row>
    <row r="33" spans="2:12" ht="12.75">
      <c r="B33" s="48">
        <f>IF(J33=0,"",IF(J33=J32,B32,COUNTA(B$16:B32)+1))</f>
        <v>18</v>
      </c>
      <c r="C33" s="49"/>
      <c r="D33" s="50" t="str">
        <f>IF(J33=0,"",IF(Listen!B89=0,"",Listen!B89))</f>
        <v>Stephanie Schmaelen</v>
      </c>
      <c r="E33" s="66"/>
      <c r="F33" s="50" t="str">
        <f>IF(J33=0,"",IF(Listen!$B$86=0,"",Listen!$B$86))</f>
        <v>Hartefeld 1</v>
      </c>
      <c r="G33" s="67"/>
      <c r="H33" s="67"/>
      <c r="I33" s="66"/>
      <c r="J33" s="49">
        <f>IF(Listen!M89="",0,Listen!M89)</f>
        <v>799</v>
      </c>
      <c r="K33" s="68">
        <f>IF(Listen!N89="",0,Listen!N89)</f>
        <v>114.14285714285714</v>
      </c>
      <c r="L33" s="82">
        <f t="shared" si="1"/>
        <v>7.609523809523809</v>
      </c>
    </row>
    <row r="34" spans="2:12" ht="12.75">
      <c r="B34" s="48">
        <f>IF(J34=0,"",IF(J34=J33,B33,COUNTA(B$16:B33)+1))</f>
        <v>19</v>
      </c>
      <c r="C34" s="49"/>
      <c r="D34" s="50" t="str">
        <f>IF(J34=0,"",IF(Listen!B118=0,"",Listen!B118))</f>
        <v>Jakob Helmings</v>
      </c>
      <c r="E34" s="66"/>
      <c r="F34" s="50" t="str">
        <f>IF(J34=0,"",IF(Listen!$B$114=0,"",Listen!$B$114))</f>
        <v>Aldekerk-Eyll-Rahm 2</v>
      </c>
      <c r="G34" s="67"/>
      <c r="H34" s="67"/>
      <c r="I34" s="66"/>
      <c r="J34" s="49">
        <f>IF(Listen!M118="",0,Listen!M118)</f>
        <v>795</v>
      </c>
      <c r="K34" s="68">
        <f>IF(Listen!N118="",0,Listen!N118)</f>
        <v>113.57142857142857</v>
      </c>
      <c r="L34" s="82">
        <f t="shared" si="1"/>
        <v>7.571428571428571</v>
      </c>
    </row>
    <row r="35" spans="2:12" ht="12.75">
      <c r="B35" s="48">
        <f>IF(J35=0,"",IF(J35=J34,B34,COUNTA(B$16:B34)+1))</f>
        <v>20</v>
      </c>
      <c r="C35" s="49"/>
      <c r="D35" s="50" t="str">
        <f>IF(J35=0,"",IF(Listen!B120=0,"",Listen!B120))</f>
        <v>Martin Dams</v>
      </c>
      <c r="E35" s="66"/>
      <c r="F35" s="50" t="str">
        <f>IF(J35=0,"",IF(Listen!$B$114=0,"",Listen!$B$114))</f>
        <v>Aldekerk-Eyll-Rahm 2</v>
      </c>
      <c r="G35" s="67"/>
      <c r="H35" s="67"/>
      <c r="I35" s="66"/>
      <c r="J35" s="49">
        <f>IF(Listen!M120="",0,Listen!M120)</f>
        <v>785</v>
      </c>
      <c r="K35" s="68">
        <f>IF(Listen!N120="",0,Listen!N120)</f>
        <v>112.14285714285714</v>
      </c>
      <c r="L35" s="82">
        <f t="shared" si="1"/>
        <v>7.476190476190476</v>
      </c>
    </row>
    <row r="36" spans="2:12" ht="12.75">
      <c r="B36" s="48">
        <f>IF(J36=0,"",IF(J36=J35,B35,COUNTA(B$16:B35)+1))</f>
        <v>21</v>
      </c>
      <c r="C36" s="49"/>
      <c r="D36" s="50" t="str">
        <f>IF(J36=0,"",IF(Listen!B35=0,"",Listen!B35))</f>
        <v>Leo Bons</v>
      </c>
      <c r="E36" s="66"/>
      <c r="F36" s="50" t="str">
        <f>IF(J36=0,"",IF(Listen!$B$30=0,"",Listen!$B$30))</f>
        <v>Aldekerk-Eyll-Rahm 1</v>
      </c>
      <c r="G36" s="67"/>
      <c r="H36" s="67"/>
      <c r="I36" s="66"/>
      <c r="J36" s="49">
        <f>IF(Listen!M35="",0,Listen!M35)</f>
        <v>772</v>
      </c>
      <c r="K36" s="68">
        <f>IF(Listen!N35="",0,Listen!N35)</f>
        <v>128.66666666666666</v>
      </c>
      <c r="L36" s="82">
        <f t="shared" si="1"/>
        <v>8.577777777777778</v>
      </c>
    </row>
    <row r="37" spans="2:12" ht="12.75">
      <c r="B37" s="48">
        <f>IF(J37=0,"",IF(J37=J36,B36,COUNTA(B$16:B36)+1))</f>
        <v>22</v>
      </c>
      <c r="C37" s="49"/>
      <c r="D37" s="50" t="str">
        <f>IF(J37=0,"",IF(Listen!B119=0,"",Listen!B119))</f>
        <v>Marcel Leurs</v>
      </c>
      <c r="E37" s="66"/>
      <c r="F37" s="50" t="str">
        <f>IF(J37=0,"",IF(Listen!$B$114=0,"",Listen!$B$114))</f>
        <v>Aldekerk-Eyll-Rahm 2</v>
      </c>
      <c r="G37" s="67"/>
      <c r="H37" s="67"/>
      <c r="I37" s="66"/>
      <c r="J37" s="49">
        <f>IF(Listen!M119="",0,Listen!M119)</f>
        <v>766</v>
      </c>
      <c r="K37" s="68">
        <f>IF(Listen!N119="",0,Listen!N119)</f>
        <v>109.42857142857143</v>
      </c>
      <c r="L37" s="82">
        <f t="shared" si="1"/>
        <v>7.295238095238095</v>
      </c>
    </row>
    <row r="38" spans="2:12" ht="12.75">
      <c r="B38" s="48">
        <f>IF(J38=0,"",IF(J38=J37,B37,COUNTA(B$16:B37)+1))</f>
        <v>23</v>
      </c>
      <c r="C38" s="49"/>
      <c r="D38" s="50" t="str">
        <f>IF(J38=0,"",IF(Listen!B62=0,"",Listen!B62))</f>
        <v>Simon Hückelhofen</v>
      </c>
      <c r="E38" s="66"/>
      <c r="F38" s="50" t="str">
        <f>IF(J38=0,"",IF(Listen!$B$58=0,"",Listen!$B$58))</f>
        <v>Poelyck</v>
      </c>
      <c r="G38" s="67"/>
      <c r="H38" s="67"/>
      <c r="I38" s="66"/>
      <c r="J38" s="49">
        <f>IF(Listen!M62="",0,Listen!M62)</f>
        <v>759</v>
      </c>
      <c r="K38" s="68">
        <f>IF(Listen!N62="",0,Listen!N62)</f>
        <v>108.42857142857143</v>
      </c>
      <c r="L38" s="82">
        <f t="shared" si="1"/>
        <v>7.228571428571429</v>
      </c>
    </row>
    <row r="39" spans="2:12" ht="12.75">
      <c r="B39" s="48">
        <f>IF(J39=0,"",IF(J39=J38,B38,COUNTA(B$16:B38)+1))</f>
        <v>24</v>
      </c>
      <c r="C39" s="49"/>
      <c r="D39" s="50" t="str">
        <f>IF(J39=0,"",IF(Listen!B5=0,"",Listen!B5))</f>
        <v>Jana Kempkens</v>
      </c>
      <c r="E39" s="66"/>
      <c r="F39" s="50" t="str">
        <f>IF(J39=0,"",IF(Listen!$B$2=0,"",Listen!$B$2))</f>
        <v>St. Maria Magdalena Boeckelt 1</v>
      </c>
      <c r="G39" s="67"/>
      <c r="H39" s="67"/>
      <c r="I39" s="66"/>
      <c r="J39" s="49">
        <f>IF(Listen!M5="",0,Listen!M5)</f>
        <v>723</v>
      </c>
      <c r="K39" s="68">
        <f>IF(Listen!N5="",0,Listen!N5)</f>
        <v>120.5</v>
      </c>
      <c r="L39" s="82">
        <f t="shared" si="1"/>
        <v>8.033333333333333</v>
      </c>
    </row>
    <row r="40" spans="2:12" ht="12.75">
      <c r="B40" s="48">
        <f>IF(J40=0,"",IF(J40=J39,B39,COUNTA(B$16:B39)+1))</f>
        <v>25</v>
      </c>
      <c r="C40" s="49"/>
      <c r="D40" s="50" t="str">
        <f>IF(J40=0,"",IF(Listen!B121=0,"",Listen!B121))</f>
        <v>Michael Kleinmans</v>
      </c>
      <c r="E40" s="66"/>
      <c r="F40" s="50" t="str">
        <f>IF(J40=0,"",IF(Listen!$B$114=0,"",Listen!$B$114))</f>
        <v>Aldekerk-Eyll-Rahm 2</v>
      </c>
      <c r="G40" s="67"/>
      <c r="H40" s="67"/>
      <c r="I40" s="66"/>
      <c r="J40" s="49">
        <f>IF(Listen!M121="",0,Listen!M121)</f>
        <v>372</v>
      </c>
      <c r="K40" s="68">
        <f>IF(Listen!N121="",0,Listen!N121)</f>
        <v>124</v>
      </c>
      <c r="L40" s="82">
        <f t="shared" si="1"/>
        <v>8.266666666666667</v>
      </c>
    </row>
    <row r="41" spans="2:12" ht="12.75">
      <c r="B41" s="48">
        <f>IF(J41=0,"",IF(J41=J40,B40,COUNTA(B$16:B40)+1))</f>
      </c>
      <c r="C41" s="49"/>
      <c r="D41" s="50">
        <f>IF(J41=0,"",IF(Listen!B37=0,"",Listen!B37))</f>
      </c>
      <c r="E41" s="66"/>
      <c r="F41" s="50">
        <f>IF(J41=0,"",IF(Listen!$B$30=0,"",Listen!$B$30))</f>
      </c>
      <c r="G41" s="67"/>
      <c r="H41" s="67"/>
      <c r="I41" s="66"/>
      <c r="J41" s="49">
        <f>IF(Listen!M37="",0,Listen!M37)</f>
        <v>0</v>
      </c>
      <c r="K41" s="68">
        <f>IF(Listen!N37="",0,Listen!N37)</f>
        <v>0</v>
      </c>
      <c r="L41" s="82">
        <f t="shared" si="1"/>
        <v>0</v>
      </c>
    </row>
    <row r="42" spans="2:12" ht="12.75">
      <c r="B42" s="48">
        <f>IF(J42=0,"",IF(J42=J41,B41,COUNTA(B$16:B41)+1))</f>
      </c>
      <c r="C42" s="49"/>
      <c r="D42" s="50">
        <f>IF(J42=0,"",IF(Listen!B91=0,"",Listen!B91))</f>
      </c>
      <c r="E42" s="66"/>
      <c r="F42" s="50">
        <f>IF(J42=0,"",IF(Listen!$B$86=0,"",Listen!$B$86))</f>
      </c>
      <c r="G42" s="67"/>
      <c r="H42" s="67"/>
      <c r="I42" s="66"/>
      <c r="J42" s="49">
        <f>IF(Listen!M91="",0,Listen!M91)</f>
        <v>0</v>
      </c>
      <c r="K42" s="68">
        <f>IF(Listen!N91="",0,Listen!N91)</f>
        <v>0</v>
      </c>
      <c r="L42" s="82">
        <f t="shared" si="1"/>
        <v>0</v>
      </c>
    </row>
    <row r="43" spans="2:12" ht="12.75">
      <c r="B43" s="48">
        <f>IF(J43=0,"",IF(J43=J42,B42,COUNTA(B$16:B42)+1))</f>
      </c>
      <c r="C43" s="49"/>
      <c r="D43" s="50">
        <f>IF(J43=0,"",IF(Listen!B92=0,"",Listen!B92))</f>
      </c>
      <c r="E43" s="66"/>
      <c r="F43" s="50">
        <f>IF(J43=0,"",IF(Listen!$B$86=0,"",Listen!$B$86))</f>
      </c>
      <c r="G43" s="67"/>
      <c r="H43" s="67"/>
      <c r="I43" s="66"/>
      <c r="J43" s="49">
        <f>IF(Listen!M92="",0,Listen!M92)</f>
        <v>0</v>
      </c>
      <c r="K43" s="68">
        <f>IF(Listen!N92="",0,Listen!N92)</f>
        <v>0</v>
      </c>
      <c r="L43" s="82">
        <f t="shared" si="1"/>
        <v>0</v>
      </c>
    </row>
    <row r="44" spans="2:12" ht="12.75">
      <c r="B44" s="48">
        <f>IF(J44=0,"",IF(J44=J43,B43,COUNTA(B$16:B43)+1))</f>
      </c>
      <c r="C44" s="49"/>
      <c r="D44" s="50">
        <f>IF(J44=0,"",IF(Listen!B93=0,"",Listen!B93))</f>
      </c>
      <c r="E44" s="66"/>
      <c r="F44" s="50">
        <f>IF(J44=0,"",IF(Listen!$B$86=0,"",Listen!$B$86))</f>
      </c>
      <c r="G44" s="67"/>
      <c r="H44" s="67"/>
      <c r="I44" s="66"/>
      <c r="J44" s="49">
        <f>IF(Listen!M93="",0,Listen!M93)</f>
        <v>0</v>
      </c>
      <c r="K44" s="68">
        <f>IF(Listen!N93="",0,Listen!N93)</f>
        <v>0</v>
      </c>
      <c r="L44" s="82">
        <f t="shared" si="1"/>
        <v>0</v>
      </c>
    </row>
    <row r="45" spans="2:12" ht="12.75">
      <c r="B45" s="48">
        <f>IF(J45=0,"",IF(J45=J44,B44,COUNTA(B$16:B44)+1))</f>
      </c>
      <c r="C45" s="49"/>
      <c r="D45" s="50">
        <f>IF(J45=0,"",IF(Listen!B38=0,"",Listen!B38))</f>
      </c>
      <c r="E45" s="66"/>
      <c r="F45" s="50">
        <f>IF(J45=0,"",IF(Listen!$B$30=0,"",Listen!$B$30))</f>
      </c>
      <c r="G45" s="67"/>
      <c r="H45" s="67"/>
      <c r="I45" s="66"/>
      <c r="J45" s="49">
        <f>IF(Listen!M38="",0,Listen!M38)</f>
        <v>0</v>
      </c>
      <c r="K45" s="68">
        <f>IF(Listen!N38="",0,Listen!N38)</f>
        <v>0</v>
      </c>
      <c r="L45" s="82">
        <f t="shared" si="1"/>
        <v>0</v>
      </c>
    </row>
    <row r="46" spans="2:12" ht="12.75">
      <c r="B46" s="48">
        <f>IF(J46=0,"",IF(J46=J45,B45,COUNTA(B$16:B45)+1))</f>
      </c>
      <c r="C46" s="49"/>
      <c r="D46" s="50">
        <f>IF(J46=0,"",IF(Listen!B9=0,"",Listen!B9))</f>
      </c>
      <c r="E46" s="66"/>
      <c r="F46" s="50">
        <f>IF(J46=0,"",IF(Listen!$B$2=0,"",Listen!$B$2))</f>
      </c>
      <c r="G46" s="67"/>
      <c r="H46" s="67"/>
      <c r="I46" s="66"/>
      <c r="J46" s="49">
        <f>IF(Listen!M9="",0,Listen!M9)</f>
        <v>0</v>
      </c>
      <c r="K46" s="68">
        <f>IF(Listen!N9="",0,Listen!N9)</f>
        <v>0</v>
      </c>
      <c r="L46" s="82">
        <f t="shared" si="1"/>
        <v>0</v>
      </c>
    </row>
    <row r="47" spans="2:12" ht="12.75">
      <c r="B47" s="48">
        <f>IF(J47=0,"",IF(J47=J46,B46,COUNTA(B$16:B46)+1))</f>
      </c>
      <c r="C47" s="49"/>
      <c r="D47" s="50">
        <f>IF(J47=0,"",IF(Listen!B10=0,"",Listen!B10))</f>
      </c>
      <c r="E47" s="66"/>
      <c r="F47" s="50">
        <f>IF(J47=0,"",IF(Listen!$B$2=0,"",Listen!$B$2))</f>
      </c>
      <c r="G47" s="67"/>
      <c r="H47" s="67"/>
      <c r="I47" s="66"/>
      <c r="J47" s="49">
        <f>IF(Listen!M10="",0,Listen!M10)</f>
        <v>0</v>
      </c>
      <c r="K47" s="68">
        <f>IF(Listen!N10="",0,Listen!N10)</f>
        <v>0</v>
      </c>
      <c r="L47" s="82">
        <f t="shared" si="1"/>
        <v>0</v>
      </c>
    </row>
    <row r="48" spans="2:12" ht="12.75">
      <c r="B48" s="48">
        <f>IF(J48=0,"",IF(J48=J47,B47,COUNTA(B$16:B47)+1))</f>
      </c>
      <c r="C48" s="49"/>
      <c r="D48" s="50">
        <f>IF(J48=0,"",IF(Listen!B146=0,"",Listen!B146))</f>
      </c>
      <c r="E48" s="66"/>
      <c r="F48" s="50">
        <f>IF(J48=0,"",IF(Listen!$B$142=0,"",Listen!$B$142))</f>
      </c>
      <c r="G48" s="67"/>
      <c r="H48" s="67"/>
      <c r="I48" s="66"/>
      <c r="J48" s="49">
        <f>IF(Listen!M146="",0,Listen!M146)</f>
        <v>0</v>
      </c>
      <c r="K48" s="68">
        <f>IF(Listen!N146="",0,Listen!N146)</f>
        <v>0</v>
      </c>
      <c r="L48" s="82">
        <f t="shared" si="1"/>
        <v>0</v>
      </c>
    </row>
    <row r="49" spans="2:12" ht="12.75">
      <c r="B49" s="48">
        <f>IF(J49=0,"",IF(J49=J48,B48,COUNTA(B$16:B48)+1))</f>
      </c>
      <c r="C49" s="49"/>
      <c r="D49" s="50">
        <f>IF(J49=0,"",IF(Listen!B149=0,"",Listen!B149))</f>
      </c>
      <c r="E49" s="66"/>
      <c r="F49" s="50">
        <f>IF(J49=0,"",IF(Listen!$B$142=0,"",Listen!$B$142))</f>
      </c>
      <c r="G49" s="67"/>
      <c r="H49" s="67"/>
      <c r="I49" s="66"/>
      <c r="J49" s="49">
        <f>IF(Listen!M149="",0,Listen!M149)</f>
        <v>0</v>
      </c>
      <c r="K49" s="68">
        <f>IF(Listen!N149="",0,Listen!N149)</f>
        <v>0</v>
      </c>
      <c r="L49" s="82">
        <f t="shared" si="1"/>
        <v>0</v>
      </c>
    </row>
    <row r="50" spans="2:12" ht="12.75">
      <c r="B50" s="48">
        <f>IF(J50=0,"",IF(J50=J49,B49,COUNTA(B$16:B49)+1))</f>
      </c>
      <c r="C50" s="49"/>
      <c r="D50" s="50">
        <f>IF(J50=0,"",IF(Listen!B147=0,"",Listen!B147))</f>
      </c>
      <c r="E50" s="66"/>
      <c r="F50" s="50">
        <f>IF(J50=0,"",IF(Listen!$B$142=0,"",Listen!$B$142))</f>
      </c>
      <c r="G50" s="67"/>
      <c r="H50" s="67"/>
      <c r="I50" s="66"/>
      <c r="J50" s="49">
        <f>IF(Listen!M147="",0,Listen!M147)</f>
        <v>0</v>
      </c>
      <c r="K50" s="68">
        <f>IF(Listen!N147="",0,Listen!N147)</f>
        <v>0</v>
      </c>
      <c r="L50" s="82">
        <f t="shared" si="1"/>
        <v>0</v>
      </c>
    </row>
    <row r="51" spans="2:12" ht="12.75">
      <c r="B51" s="48">
        <f>IF(J51=0,"",IF(J51=J50,B50,COUNTA(B$16:B50)+1))</f>
      </c>
      <c r="C51" s="49"/>
      <c r="D51" s="50">
        <f>IF(J51=0,"",IF(Listen!B148=0,"",Listen!B148))</f>
      </c>
      <c r="E51" s="66"/>
      <c r="F51" s="50">
        <f>IF(J51=0,"",IF(Listen!$B$142=0,"",Listen!$B$142))</f>
      </c>
      <c r="G51" s="67"/>
      <c r="H51" s="67"/>
      <c r="I51" s="66"/>
      <c r="J51" s="49">
        <f>IF(Listen!M148="",0,Listen!M148)</f>
        <v>0</v>
      </c>
      <c r="K51" s="68">
        <f>IF(Listen!N148="",0,Listen!N148)</f>
        <v>0</v>
      </c>
      <c r="L51" s="82">
        <f t="shared" si="1"/>
        <v>0</v>
      </c>
    </row>
    <row r="52" spans="2:12" ht="12.75">
      <c r="B52" s="48">
        <f>IF(J52=0,"",IF(J52=J51,B51,COUNTA(B$16:B51)+1))</f>
      </c>
      <c r="C52" s="51"/>
      <c r="D52" s="50">
        <f>IF(J52=0,"",IF(Listen!B144=0,"",Listen!B144))</f>
      </c>
      <c r="E52" s="66"/>
      <c r="F52" s="50">
        <f>IF(J52=0,"",IF(Listen!$B$142=0,"",Listen!$B$142))</f>
      </c>
      <c r="G52" s="67"/>
      <c r="H52" s="67"/>
      <c r="I52" s="66"/>
      <c r="J52" s="49">
        <f>IF(Listen!M144="",0,Listen!M144)</f>
        <v>0</v>
      </c>
      <c r="K52" s="68">
        <f>IF(Listen!N144="",0,Listen!N144)</f>
        <v>0</v>
      </c>
      <c r="L52" s="82">
        <f t="shared" si="1"/>
        <v>0</v>
      </c>
    </row>
    <row r="53" spans="2:12" ht="12.75">
      <c r="B53" s="48">
        <f>IF(J53=0,"",IF(J53=J52,B52,COUNTA(B$16:B52)+1))</f>
      </c>
      <c r="C53" s="51"/>
      <c r="D53" s="50">
        <f>IF(J53=0,"",IF(Listen!B145=0,"",Listen!B145))</f>
      </c>
      <c r="E53" s="66"/>
      <c r="F53" s="50">
        <f>IF(J53=0,"",IF(Listen!$B$142=0,"",Listen!$B$142))</f>
      </c>
      <c r="G53" s="67"/>
      <c r="H53" s="67"/>
      <c r="I53" s="66"/>
      <c r="J53" s="49">
        <f>IF(Listen!M145="",0,Listen!M145)</f>
        <v>0</v>
      </c>
      <c r="K53" s="68">
        <f>IF(Listen!N145="",0,Listen!N145)</f>
        <v>0</v>
      </c>
      <c r="L53" s="82">
        <f t="shared" si="1"/>
        <v>0</v>
      </c>
    </row>
    <row r="54" spans="2:12" ht="12.75">
      <c r="B54" s="48">
        <f>IF(J54=0,"",IF(J54=J53,B53,COUNTA(B$16:B53)+1))</f>
      </c>
      <c r="C54" s="51"/>
      <c r="D54" s="50">
        <f>IF(J54=0,"",IF(Listen!B11=0,"",Listen!B11))</f>
      </c>
      <c r="E54" s="66"/>
      <c r="F54" s="50">
        <f>IF(J54=0,"",IF(Listen!$B$2=0,"",Listen!$B$2))</f>
      </c>
      <c r="G54" s="67"/>
      <c r="H54" s="67"/>
      <c r="I54" s="66"/>
      <c r="J54" s="49">
        <f>IF(Listen!M11="",0,Listen!M11)</f>
        <v>0</v>
      </c>
      <c r="K54" s="68">
        <f>IF(Listen!N11="",0,Listen!N11)</f>
        <v>0</v>
      </c>
      <c r="L54" s="82">
        <f t="shared" si="1"/>
        <v>0</v>
      </c>
    </row>
    <row r="55" spans="2:12" ht="12.75">
      <c r="B55" s="48">
        <f>IF(J55=0,"",IF(J55=J54,B54,COUNTA(B$16:B54)+1))</f>
      </c>
      <c r="C55" s="51"/>
      <c r="D55" s="50">
        <f>IF(J55=0,"",IF(Listen!B12=0,"",Listen!B12))</f>
      </c>
      <c r="E55" s="66"/>
      <c r="F55" s="50">
        <f>IF(J55=0,"",IF(Listen!$B$2=0,"",Listen!$B$2))</f>
      </c>
      <c r="G55" s="67"/>
      <c r="H55" s="67"/>
      <c r="I55" s="66"/>
      <c r="J55" s="49">
        <f>IF(Listen!M12="",0,Listen!M12)</f>
        <v>0</v>
      </c>
      <c r="K55" s="68">
        <f>IF(Listen!N12="",0,Listen!N12)</f>
        <v>0</v>
      </c>
      <c r="L55" s="82">
        <f aca="true" t="shared" si="2" ref="L55:L69">IF(K55="",0,K55/30)</f>
        <v>0</v>
      </c>
    </row>
    <row r="56" spans="2:12" ht="12.75">
      <c r="B56" s="48">
        <f>IF(J56=0,"",IF(J56=J55,B55,COUNTA(B$16:B55)+1))</f>
      </c>
      <c r="C56" s="51"/>
      <c r="D56" s="50">
        <f>IF(J56=0,"",IF(Listen!B39=0,"",Listen!B39))</f>
      </c>
      <c r="E56" s="66"/>
      <c r="F56" s="50">
        <f>IF(J56=0,"",IF(Listen!$B$30=0,"",Listen!$B$30))</f>
      </c>
      <c r="G56" s="67"/>
      <c r="H56" s="67"/>
      <c r="I56" s="66"/>
      <c r="J56" s="49">
        <f>IF(Listen!M39="",0,Listen!M39)</f>
        <v>0</v>
      </c>
      <c r="K56" s="68">
        <f>IF(Listen!N39="",0,Listen!N39)</f>
        <v>0</v>
      </c>
      <c r="L56" s="82">
        <f t="shared" si="2"/>
        <v>0</v>
      </c>
    </row>
    <row r="57" spans="2:12" ht="12.75">
      <c r="B57" s="48">
        <f>IF(J57=0,"",IF(J57=J56,B56,COUNTA(B$16:B56)+1))</f>
      </c>
      <c r="C57" s="51"/>
      <c r="D57" s="50">
        <f>IF(J57=0,"",IF(Listen!B40=0,"",Listen!B40))</f>
      </c>
      <c r="E57" s="66"/>
      <c r="F57" s="50">
        <f>IF(J57=0,"",IF(Listen!$B$30=0,"",Listen!$B$30))</f>
      </c>
      <c r="G57" s="67"/>
      <c r="H57" s="67"/>
      <c r="I57" s="66"/>
      <c r="J57" s="49">
        <f>IF(Listen!M40="",0,Listen!M40)</f>
        <v>0</v>
      </c>
      <c r="K57" s="68">
        <f>IF(Listen!N40="",0,Listen!N40)</f>
        <v>0</v>
      </c>
      <c r="L57" s="82">
        <f t="shared" si="2"/>
        <v>0</v>
      </c>
    </row>
    <row r="58" spans="2:12" ht="12.75">
      <c r="B58" s="48">
        <f>IF(J58=0,"",IF(J58=J57,B57,COUNTA(B$16:B57)+1))</f>
      </c>
      <c r="C58" s="51"/>
      <c r="D58" s="50">
        <f>IF(J58=0,"",IF(Listen!B66=0,"",Listen!B66))</f>
      </c>
      <c r="E58" s="66"/>
      <c r="F58" s="50">
        <f>IF(J58=0,"",IF(Listen!$B$58=0,"",Listen!$B$58))</f>
      </c>
      <c r="G58" s="67"/>
      <c r="H58" s="67"/>
      <c r="I58" s="66"/>
      <c r="J58" s="49">
        <f>IF(Listen!M66="",0,Listen!M66)</f>
        <v>0</v>
      </c>
      <c r="K58" s="68">
        <f>IF(Listen!N66="",0,Listen!N66)</f>
        <v>0</v>
      </c>
      <c r="L58" s="82">
        <f t="shared" si="2"/>
        <v>0</v>
      </c>
    </row>
    <row r="59" spans="2:12" ht="12.75">
      <c r="B59" s="48">
        <f>IF(J59=0,"",IF(J59=J58,B58,COUNTA(B$16:B58)+1))</f>
      </c>
      <c r="C59" s="51"/>
      <c r="D59" s="50">
        <f>IF(J59=0,"",IF(Listen!B67=0,"",Listen!B67))</f>
      </c>
      <c r="E59" s="66"/>
      <c r="F59" s="50">
        <f>IF(J59=0,"",IF(Listen!$B$58=0,"",Listen!$B$58))</f>
      </c>
      <c r="G59" s="67"/>
      <c r="H59" s="67"/>
      <c r="I59" s="66"/>
      <c r="J59" s="49">
        <f>IF(Listen!M67="",0,Listen!M67)</f>
        <v>0</v>
      </c>
      <c r="K59" s="68">
        <f>IF(Listen!N67="",0,Listen!N67)</f>
        <v>0</v>
      </c>
      <c r="L59" s="82">
        <f t="shared" si="2"/>
        <v>0</v>
      </c>
    </row>
    <row r="60" spans="2:12" ht="12.75">
      <c r="B60" s="48">
        <f>IF(J60=0,"",IF(J60=J59,B59,COUNTA(B$16:B59)+1))</f>
      </c>
      <c r="C60" s="51"/>
      <c r="D60" s="50">
        <f>IF(J60=0,"",IF(Listen!B68=0,"",Listen!B68))</f>
      </c>
      <c r="E60" s="66"/>
      <c r="F60" s="50">
        <f>IF(J60=0,"",IF(Listen!$B$58=0,"",Listen!$B$58))</f>
      </c>
      <c r="G60" s="67"/>
      <c r="H60" s="67"/>
      <c r="I60" s="66"/>
      <c r="J60" s="49">
        <f>IF(Listen!M68="",0,Listen!M68)</f>
        <v>0</v>
      </c>
      <c r="K60" s="68">
        <f>IF(Listen!N68="",0,Listen!N68)</f>
        <v>0</v>
      </c>
      <c r="L60" s="82">
        <f t="shared" si="2"/>
        <v>0</v>
      </c>
    </row>
    <row r="61" spans="2:12" ht="12.75">
      <c r="B61" s="48">
        <f>IF(J61=0,"",IF(J61=J60,B60,COUNTA(B$16:B60)+1))</f>
      </c>
      <c r="C61" s="51"/>
      <c r="D61" s="50">
        <f>IF(J61=0,"",IF(Listen!B94=0,"",Listen!B94))</f>
      </c>
      <c r="E61" s="66"/>
      <c r="F61" s="50">
        <f>IF(J61=0,"",IF(Listen!$B$86=0,"",Listen!$B$86))</f>
      </c>
      <c r="G61" s="67"/>
      <c r="H61" s="67"/>
      <c r="I61" s="66"/>
      <c r="J61" s="49">
        <f>IF(Listen!M94="",0,Listen!M94)</f>
        <v>0</v>
      </c>
      <c r="K61" s="68">
        <f>IF(Listen!N94="",0,Listen!N94)</f>
        <v>0</v>
      </c>
      <c r="L61" s="82">
        <f t="shared" si="2"/>
        <v>0</v>
      </c>
    </row>
    <row r="62" spans="2:12" ht="12.75">
      <c r="B62" s="48">
        <f>IF(J62=0,"",IF(J62=J61,B61,COUNTA(B$16:B61)+1))</f>
      </c>
      <c r="C62" s="51"/>
      <c r="D62" s="50">
        <f>IF(J62=0,"",IF(Listen!B95=0,"",Listen!B95))</f>
      </c>
      <c r="E62" s="66"/>
      <c r="F62" s="50">
        <f>IF(J62=0,"",IF(Listen!$B$86=0,"",Listen!$B$86))</f>
      </c>
      <c r="G62" s="67"/>
      <c r="H62" s="67"/>
      <c r="I62" s="66"/>
      <c r="J62" s="49">
        <f>IF(Listen!M95="",0,Listen!M95)</f>
        <v>0</v>
      </c>
      <c r="K62" s="68">
        <f>IF(Listen!N95="",0,Listen!N95)</f>
        <v>0</v>
      </c>
      <c r="L62" s="82">
        <f t="shared" si="2"/>
        <v>0</v>
      </c>
    </row>
    <row r="63" spans="2:12" ht="12.75">
      <c r="B63" s="48">
        <f>IF(J63=0,"",IF(J63=J62,B62,COUNTA(B$16:B62)+1))</f>
      </c>
      <c r="C63" s="51"/>
      <c r="D63" s="50">
        <f>IF(J63=0,"",IF(Listen!B96=0,"",Listen!B96))</f>
      </c>
      <c r="E63" s="66"/>
      <c r="F63" s="50">
        <f>IF(J63=0,"",IF(Listen!$B$86=0,"",Listen!$B$86))</f>
      </c>
      <c r="G63" s="67"/>
      <c r="H63" s="67"/>
      <c r="I63" s="66"/>
      <c r="J63" s="49">
        <f>IF(Listen!M96="",0,Listen!M96)</f>
        <v>0</v>
      </c>
      <c r="K63" s="68">
        <f>IF(Listen!N96="",0,Listen!N96)</f>
        <v>0</v>
      </c>
      <c r="L63" s="82">
        <f t="shared" si="2"/>
        <v>0</v>
      </c>
    </row>
    <row r="64" spans="2:12" ht="12.75">
      <c r="B64" s="48">
        <f>IF(J64=0,"",IF(J64=J63,B63,COUNTA(B$16:B63)+1))</f>
      </c>
      <c r="C64" s="51"/>
      <c r="D64" s="50">
        <f>IF(J64=0,"",IF(Listen!B122=0,"",Listen!B122))</f>
      </c>
      <c r="E64" s="66"/>
      <c r="F64" s="50">
        <f>IF(J64=0,"",IF(Listen!$B$114=0,"",Listen!$B$114))</f>
      </c>
      <c r="G64" s="67"/>
      <c r="H64" s="67"/>
      <c r="I64" s="66"/>
      <c r="J64" s="49">
        <f>IF(Listen!M122="",0,Listen!M122)</f>
        <v>0</v>
      </c>
      <c r="K64" s="68">
        <f>IF(Listen!N122="",0,Listen!N122)</f>
        <v>0</v>
      </c>
      <c r="L64" s="82">
        <f t="shared" si="2"/>
        <v>0</v>
      </c>
    </row>
    <row r="65" spans="2:12" ht="12.75">
      <c r="B65" s="48">
        <f>IF(J65=0,"",IF(J65=J64,B64,COUNTA(B$16:B64)+1))</f>
      </c>
      <c r="C65" s="51"/>
      <c r="D65" s="50">
        <f>IF(J65=0,"",IF(Listen!B123=0,"",Listen!B123))</f>
      </c>
      <c r="E65" s="66"/>
      <c r="F65" s="50">
        <f>IF(J65=0,"",IF(Listen!$B$114=0,"",Listen!$B$114))</f>
      </c>
      <c r="G65" s="67"/>
      <c r="H65" s="67"/>
      <c r="I65" s="66"/>
      <c r="J65" s="49">
        <f>IF(Listen!M123="",0,Listen!M123)</f>
        <v>0</v>
      </c>
      <c r="K65" s="68">
        <f>IF(Listen!N123="",0,Listen!N123)</f>
        <v>0</v>
      </c>
      <c r="L65" s="82">
        <f t="shared" si="2"/>
        <v>0</v>
      </c>
    </row>
    <row r="66" spans="2:12" ht="12.75">
      <c r="B66" s="48">
        <f>IF(J66=0,"",IF(J66=J65,B65,COUNTA(B$16:B65)+1))</f>
      </c>
      <c r="C66" s="51"/>
      <c r="D66" s="50">
        <f>IF(J66=0,"",IF(Listen!B124=0,"",Listen!B124))</f>
      </c>
      <c r="E66" s="66"/>
      <c r="F66" s="50">
        <f>IF(J66=0,"",IF(Listen!$B$114=0,"",Listen!$B$114))</f>
      </c>
      <c r="G66" s="67"/>
      <c r="H66" s="67"/>
      <c r="I66" s="66"/>
      <c r="J66" s="49">
        <f>IF(Listen!M124="",0,Listen!M124)</f>
        <v>0</v>
      </c>
      <c r="K66" s="68">
        <f>IF(Listen!N124="",0,Listen!N124)</f>
        <v>0</v>
      </c>
      <c r="L66" s="82">
        <f t="shared" si="2"/>
        <v>0</v>
      </c>
    </row>
    <row r="67" spans="2:12" ht="12.75">
      <c r="B67" s="48">
        <f>IF(J67=0,"",IF(J67=J66,B66,COUNTA(B$16:B66)+1))</f>
      </c>
      <c r="C67" s="51"/>
      <c r="D67" s="50">
        <f>IF(J67=0,"",IF(Listen!B150=0,"",Listen!B150))</f>
      </c>
      <c r="E67" s="66"/>
      <c r="F67" s="50">
        <f>IF(J67=0,"",IF(Listen!$B$142=0,"",Listen!$B$142))</f>
      </c>
      <c r="G67" s="67"/>
      <c r="H67" s="67"/>
      <c r="I67" s="66"/>
      <c r="J67" s="49">
        <f>IF(Listen!M150="",0,Listen!M150)</f>
        <v>0</v>
      </c>
      <c r="K67" s="68">
        <f>IF(Listen!N150="",0,Listen!N150)</f>
        <v>0</v>
      </c>
      <c r="L67" s="82">
        <f t="shared" si="2"/>
        <v>0</v>
      </c>
    </row>
    <row r="68" spans="2:12" ht="12.75">
      <c r="B68" s="48">
        <f>IF(J68=0,"",IF(J68=J67,B67,COUNTA(B$16:B67)+1))</f>
      </c>
      <c r="C68" s="49"/>
      <c r="D68" s="50">
        <f>IF(J68=0,"",IF(Listen!B151=0,"",Listen!B151))</f>
      </c>
      <c r="E68" s="66"/>
      <c r="F68" s="50">
        <f>IF(J68=0,"",IF(Listen!$B$142=0,"",Listen!$B$142))</f>
      </c>
      <c r="G68" s="67"/>
      <c r="H68" s="67"/>
      <c r="I68" s="66"/>
      <c r="J68" s="49">
        <f>IF(Listen!M151="",0,Listen!M151)</f>
        <v>0</v>
      </c>
      <c r="K68" s="68">
        <f>IF(Listen!N151="",0,Listen!N151)</f>
        <v>0</v>
      </c>
      <c r="L68" s="82">
        <f t="shared" si="2"/>
        <v>0</v>
      </c>
    </row>
    <row r="69" spans="2:12" ht="13.5" thickBot="1">
      <c r="B69" s="69">
        <f>IF(J69=0,"",IF(J69=J68,B68,COUNTA(B$16:B68)+1))</f>
      </c>
      <c r="C69" s="55"/>
      <c r="D69" s="70">
        <f>IF(J69=0,"",IF(Listen!B152=0,"",Listen!B152))</f>
      </c>
      <c r="E69" s="71"/>
      <c r="F69" s="70">
        <f>IF(J69=0,"",IF(Listen!$B$142=0,"",Listen!$B$142))</f>
      </c>
      <c r="G69" s="72"/>
      <c r="H69" s="72"/>
      <c r="I69" s="71"/>
      <c r="J69" s="55">
        <f>IF(Listen!M152="",0,Listen!M152)</f>
        <v>0</v>
      </c>
      <c r="K69" s="73">
        <f>IF(Listen!N152="",0,Listen!N152)</f>
        <v>0</v>
      </c>
      <c r="L69" s="83">
        <f t="shared" si="2"/>
        <v>0</v>
      </c>
    </row>
    <row r="70" ht="13.5" thickTop="1"/>
  </sheetData>
  <sheetProtection/>
  <mergeCells count="2">
    <mergeCell ref="B1:L1"/>
    <mergeCell ref="B14:L14"/>
  </mergeCells>
  <conditionalFormatting sqref="J16:L69">
    <cfRule type="cellIs" priority="1" dxfId="0" operator="equal" stopIfTrue="1">
      <formula>0</formula>
    </cfRule>
  </conditionalFormatting>
  <printOptions/>
  <pageMargins left="0.9055118110236221" right="0.15748031496062992" top="0.9448818897637796" bottom="0.15748031496062992" header="0.15748031496062992" footer="0.15748031496062992"/>
  <pageSetup horizontalDpi="600" verticalDpi="600" orientation="portrait" paperSize="9" scale="75" r:id="rId1"/>
  <headerFooter alignWithMargins="0">
    <oddHeader>&amp;CWintervergleich 2010 - 2011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1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14" sqref="C14:L22"/>
    </sheetView>
  </sheetViews>
  <sheetFormatPr defaultColWidth="11.421875" defaultRowHeight="12.75"/>
  <cols>
    <col min="1" max="1" width="7.140625" style="5" customWidth="1"/>
    <col min="2" max="2" width="30.00390625" style="5" customWidth="1"/>
    <col min="3" max="12" width="7.421875" style="6" customWidth="1"/>
    <col min="13" max="14" width="11.421875" style="6" customWidth="1"/>
    <col min="15" max="16384" width="11.421875" style="5" customWidth="1"/>
  </cols>
  <sheetData>
    <row r="1" spans="1:18" ht="72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7"/>
      <c r="P1" s="37"/>
      <c r="Q1" s="37"/>
      <c r="R1" s="37"/>
    </row>
    <row r="2" spans="1:18" ht="38.25" customHeight="1" thickBot="1" thickTop="1">
      <c r="A2" s="32">
        <f>IF(Zuordnung!C4&gt;0,Zuordnung!C4,"")</f>
        <v>1</v>
      </c>
      <c r="B2" s="94" t="str">
        <f>Zuordnung!D4</f>
        <v>St. Maria Magdalena Boeckelt 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97"/>
      <c r="O2" s="37"/>
      <c r="P2" s="37"/>
      <c r="Q2" s="37"/>
      <c r="R2" s="37"/>
    </row>
    <row r="3" spans="1:18" s="7" customFormat="1" ht="13.5" thickTop="1">
      <c r="A3" s="38"/>
      <c r="B3" s="17" t="s">
        <v>19</v>
      </c>
      <c r="C3" s="18">
        <v>1</v>
      </c>
      <c r="D3" s="18">
        <v>2</v>
      </c>
      <c r="E3" s="18">
        <v>3</v>
      </c>
      <c r="F3" s="18">
        <v>4</v>
      </c>
      <c r="G3" s="18">
        <v>5</v>
      </c>
      <c r="H3" s="18">
        <v>6</v>
      </c>
      <c r="I3" s="18">
        <v>7</v>
      </c>
      <c r="J3" s="18">
        <v>8</v>
      </c>
      <c r="K3" s="18">
        <v>9</v>
      </c>
      <c r="L3" s="18">
        <v>10</v>
      </c>
      <c r="M3" s="18" t="s">
        <v>14</v>
      </c>
      <c r="N3" s="19" t="s">
        <v>15</v>
      </c>
      <c r="O3" s="38"/>
      <c r="P3" s="38"/>
      <c r="Q3" s="38"/>
      <c r="R3" s="38"/>
    </row>
    <row r="4" spans="1:18" ht="12.75">
      <c r="A4" s="37"/>
      <c r="B4" s="2" t="s">
        <v>36</v>
      </c>
      <c r="C4" s="1">
        <v>124</v>
      </c>
      <c r="D4" s="1">
        <v>128</v>
      </c>
      <c r="E4" s="1"/>
      <c r="F4" s="1">
        <v>124</v>
      </c>
      <c r="G4" s="1">
        <v>121</v>
      </c>
      <c r="H4" s="1">
        <v>125</v>
      </c>
      <c r="I4" s="1">
        <v>131</v>
      </c>
      <c r="J4" s="1"/>
      <c r="K4" s="1">
        <v>123</v>
      </c>
      <c r="L4" s="1">
        <v>120</v>
      </c>
      <c r="M4" s="20">
        <f>IF(SUM(C4:L4)=0,"",SUM(C4:L4)-MIN(C4:L4))</f>
        <v>876</v>
      </c>
      <c r="N4" s="21">
        <f aca="true" t="shared" si="0" ref="N4:N12">IF(M4="","",IF(COUNTA(C4:L4)-1&gt;0,M4/(COUNTA(C4:L4)-1),""))</f>
        <v>125.14285714285714</v>
      </c>
      <c r="O4" s="37"/>
      <c r="P4" s="37"/>
      <c r="Q4" s="37"/>
      <c r="R4" s="37"/>
    </row>
    <row r="5" spans="1:18" ht="12.75">
      <c r="A5" s="37"/>
      <c r="B5" s="2" t="s">
        <v>37</v>
      </c>
      <c r="C5" s="1">
        <v>131</v>
      </c>
      <c r="D5" s="1">
        <v>109</v>
      </c>
      <c r="E5" s="1"/>
      <c r="F5" s="1">
        <v>118</v>
      </c>
      <c r="G5" s="1">
        <v>124</v>
      </c>
      <c r="H5" s="1">
        <v>0</v>
      </c>
      <c r="I5" s="1"/>
      <c r="J5" s="1"/>
      <c r="K5" s="1">
        <v>115</v>
      </c>
      <c r="L5" s="1">
        <v>126</v>
      </c>
      <c r="M5" s="20">
        <f aca="true" t="shared" si="1" ref="M5:M12">IF(SUM(C5:L5)=0,"",SUM(C5:L5)-MIN(C5:L5))</f>
        <v>723</v>
      </c>
      <c r="N5" s="21">
        <f t="shared" si="0"/>
        <v>120.5</v>
      </c>
      <c r="O5" s="37"/>
      <c r="P5" s="37"/>
      <c r="Q5" s="37"/>
      <c r="R5" s="37"/>
    </row>
    <row r="6" spans="1:18" ht="12.75">
      <c r="A6" s="37"/>
      <c r="B6" s="2" t="s">
        <v>38</v>
      </c>
      <c r="C6" s="1">
        <v>132</v>
      </c>
      <c r="D6" s="1">
        <v>130</v>
      </c>
      <c r="E6" s="1"/>
      <c r="F6" s="1">
        <v>115</v>
      </c>
      <c r="G6" s="1">
        <v>123</v>
      </c>
      <c r="H6" s="1">
        <v>124</v>
      </c>
      <c r="I6" s="1">
        <v>136</v>
      </c>
      <c r="J6" s="1"/>
      <c r="K6" s="1">
        <v>122</v>
      </c>
      <c r="L6" s="1">
        <v>123</v>
      </c>
      <c r="M6" s="20">
        <f t="shared" si="1"/>
        <v>890</v>
      </c>
      <c r="N6" s="21">
        <f t="shared" si="0"/>
        <v>127.14285714285714</v>
      </c>
      <c r="O6" s="37"/>
      <c r="P6" s="37"/>
      <c r="Q6" s="37"/>
      <c r="R6" s="37"/>
    </row>
    <row r="7" spans="1:18" ht="12.75">
      <c r="A7" s="37"/>
      <c r="B7" s="2" t="s">
        <v>39</v>
      </c>
      <c r="C7" s="1">
        <v>113</v>
      </c>
      <c r="D7" s="1">
        <v>121</v>
      </c>
      <c r="E7" s="1"/>
      <c r="F7" s="1">
        <v>112</v>
      </c>
      <c r="G7" s="1">
        <v>116</v>
      </c>
      <c r="H7" s="1">
        <v>116</v>
      </c>
      <c r="I7" s="1">
        <v>124</v>
      </c>
      <c r="J7" s="1"/>
      <c r="K7" s="1">
        <v>120</v>
      </c>
      <c r="L7" s="1">
        <v>122</v>
      </c>
      <c r="M7" s="20">
        <f t="shared" si="1"/>
        <v>832</v>
      </c>
      <c r="N7" s="21">
        <f t="shared" si="0"/>
        <v>118.85714285714286</v>
      </c>
      <c r="O7" s="37"/>
      <c r="P7" s="37"/>
      <c r="Q7" s="37"/>
      <c r="R7" s="37"/>
    </row>
    <row r="8" spans="1:18" ht="12.75">
      <c r="A8" s="37"/>
      <c r="B8" s="2" t="s">
        <v>40</v>
      </c>
      <c r="C8" s="1">
        <v>123</v>
      </c>
      <c r="D8" s="1">
        <v>118</v>
      </c>
      <c r="E8" s="1"/>
      <c r="F8" s="1">
        <v>125</v>
      </c>
      <c r="G8" s="1">
        <v>132</v>
      </c>
      <c r="H8" s="1">
        <v>134</v>
      </c>
      <c r="I8" s="1">
        <v>123</v>
      </c>
      <c r="J8" s="1"/>
      <c r="K8" s="1">
        <v>114</v>
      </c>
      <c r="L8" s="1">
        <v>128</v>
      </c>
      <c r="M8" s="20">
        <f t="shared" si="1"/>
        <v>883</v>
      </c>
      <c r="N8" s="21">
        <f t="shared" si="0"/>
        <v>126.14285714285714</v>
      </c>
      <c r="O8" s="37"/>
      <c r="P8" s="37"/>
      <c r="Q8" s="37"/>
      <c r="R8" s="37"/>
    </row>
    <row r="9" spans="1:18" ht="12.75">
      <c r="A9" s="3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20">
        <f t="shared" si="1"/>
      </c>
      <c r="N9" s="21">
        <f t="shared" si="0"/>
      </c>
      <c r="O9" s="37"/>
      <c r="P9" s="37"/>
      <c r="Q9" s="37"/>
      <c r="R9" s="37"/>
    </row>
    <row r="10" spans="1:18" ht="12.75">
      <c r="A10" s="37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0">
        <f t="shared" si="1"/>
      </c>
      <c r="N10" s="21">
        <f t="shared" si="0"/>
      </c>
      <c r="O10" s="37"/>
      <c r="P10" s="37"/>
      <c r="Q10" s="37"/>
      <c r="R10" s="37"/>
    </row>
    <row r="11" spans="1:18" ht="12.75">
      <c r="A11" s="37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20">
        <f t="shared" si="1"/>
      </c>
      <c r="N11" s="21">
        <f t="shared" si="0"/>
      </c>
      <c r="O11" s="37"/>
      <c r="P11" s="37"/>
      <c r="Q11" s="37"/>
      <c r="R11" s="37"/>
    </row>
    <row r="12" spans="1:18" ht="12.75" customHeight="1">
      <c r="A12" s="37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20">
        <f t="shared" si="1"/>
      </c>
      <c r="N12" s="21">
        <f t="shared" si="0"/>
      </c>
      <c r="O12" s="37"/>
      <c r="P12" s="37"/>
      <c r="Q12" s="37"/>
      <c r="R12" s="37"/>
    </row>
    <row r="13" spans="1:18" ht="0.75" customHeight="1">
      <c r="A13" s="37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4"/>
      <c r="N13" s="11"/>
      <c r="O13" s="37"/>
      <c r="P13" s="37"/>
      <c r="Q13" s="37"/>
      <c r="R13" s="37"/>
    </row>
    <row r="14" spans="1:18" ht="0.75" customHeight="1">
      <c r="A14" s="37"/>
      <c r="B14" s="3"/>
      <c r="C14" s="1">
        <v>132</v>
      </c>
      <c r="D14" s="1">
        <v>130</v>
      </c>
      <c r="E14" s="1"/>
      <c r="F14" s="1">
        <v>125</v>
      </c>
      <c r="G14" s="1">
        <v>132</v>
      </c>
      <c r="H14" s="1">
        <v>134</v>
      </c>
      <c r="I14" s="1">
        <v>136</v>
      </c>
      <c r="J14" s="1"/>
      <c r="K14" s="1">
        <v>123</v>
      </c>
      <c r="L14" s="1">
        <v>128</v>
      </c>
      <c r="M14" s="4"/>
      <c r="N14" s="11"/>
      <c r="O14" s="37"/>
      <c r="P14" s="37"/>
      <c r="Q14" s="37"/>
      <c r="R14" s="37"/>
    </row>
    <row r="15" spans="1:18" ht="0.75" customHeight="1">
      <c r="A15" s="37"/>
      <c r="B15" s="3"/>
      <c r="C15" s="1">
        <v>131</v>
      </c>
      <c r="D15" s="1">
        <v>128</v>
      </c>
      <c r="E15" s="1"/>
      <c r="F15" s="1">
        <v>124</v>
      </c>
      <c r="G15" s="1">
        <v>124</v>
      </c>
      <c r="H15" s="1">
        <v>125</v>
      </c>
      <c r="I15" s="1">
        <v>131</v>
      </c>
      <c r="J15" s="1"/>
      <c r="K15" s="1">
        <v>122</v>
      </c>
      <c r="L15" s="1">
        <v>126</v>
      </c>
      <c r="M15" s="4"/>
      <c r="N15" s="11"/>
      <c r="O15" s="37"/>
      <c r="P15" s="37"/>
      <c r="Q15" s="37"/>
      <c r="R15" s="37"/>
    </row>
    <row r="16" spans="1:18" ht="0.75" customHeight="1">
      <c r="A16" s="37"/>
      <c r="B16" s="3"/>
      <c r="C16" s="1">
        <v>124</v>
      </c>
      <c r="D16" s="1">
        <v>121</v>
      </c>
      <c r="E16" s="1"/>
      <c r="F16" s="1">
        <v>118</v>
      </c>
      <c r="G16" s="1">
        <v>123</v>
      </c>
      <c r="H16" s="1">
        <v>124</v>
      </c>
      <c r="I16" s="1">
        <v>124</v>
      </c>
      <c r="J16" s="1"/>
      <c r="K16" s="1">
        <v>120</v>
      </c>
      <c r="L16" s="1">
        <v>123</v>
      </c>
      <c r="M16" s="4"/>
      <c r="N16" s="11"/>
      <c r="O16" s="37"/>
      <c r="P16" s="37"/>
      <c r="Q16" s="37"/>
      <c r="R16" s="37"/>
    </row>
    <row r="17" spans="1:18" ht="0.75" customHeight="1">
      <c r="A17" s="37"/>
      <c r="B17" s="3"/>
      <c r="C17" s="1">
        <v>123</v>
      </c>
      <c r="D17" s="1">
        <v>118</v>
      </c>
      <c r="E17" s="1"/>
      <c r="F17" s="1">
        <v>115</v>
      </c>
      <c r="G17" s="1">
        <v>121</v>
      </c>
      <c r="H17" s="1">
        <v>116</v>
      </c>
      <c r="I17" s="1">
        <v>123</v>
      </c>
      <c r="J17" s="1"/>
      <c r="K17" s="1">
        <v>115</v>
      </c>
      <c r="L17" s="1">
        <v>122</v>
      </c>
      <c r="M17" s="4"/>
      <c r="N17" s="11"/>
      <c r="O17" s="37"/>
      <c r="P17" s="37"/>
      <c r="Q17" s="37"/>
      <c r="R17" s="37"/>
    </row>
    <row r="18" spans="1:18" ht="0.75" customHeight="1">
      <c r="A18" s="37"/>
      <c r="B18" s="3"/>
      <c r="C18" s="1">
        <v>113</v>
      </c>
      <c r="D18" s="1">
        <v>109</v>
      </c>
      <c r="E18" s="1"/>
      <c r="F18" s="1">
        <v>112</v>
      </c>
      <c r="G18" s="1">
        <v>116</v>
      </c>
      <c r="H18" s="1">
        <v>0</v>
      </c>
      <c r="I18" s="1"/>
      <c r="J18" s="1"/>
      <c r="K18" s="1">
        <v>114</v>
      </c>
      <c r="L18" s="1">
        <v>120</v>
      </c>
      <c r="M18" s="4"/>
      <c r="N18" s="11"/>
      <c r="O18" s="37"/>
      <c r="P18" s="37"/>
      <c r="Q18" s="37"/>
      <c r="R18" s="37"/>
    </row>
    <row r="19" spans="1:18" ht="0.75" customHeight="1">
      <c r="A19" s="37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11"/>
      <c r="O19" s="37"/>
      <c r="P19" s="37"/>
      <c r="Q19" s="37"/>
      <c r="R19" s="37"/>
    </row>
    <row r="20" spans="1:18" ht="0.75" customHeight="1">
      <c r="A20" s="37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  <c r="N20" s="11"/>
      <c r="O20" s="37"/>
      <c r="P20" s="37"/>
      <c r="Q20" s="37"/>
      <c r="R20" s="37"/>
    </row>
    <row r="21" spans="1:18" ht="0.75" customHeight="1">
      <c r="A21" s="37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1"/>
      <c r="O21" s="37"/>
      <c r="P21" s="37"/>
      <c r="Q21" s="37"/>
      <c r="R21" s="37"/>
    </row>
    <row r="22" spans="1:18" ht="0.75" customHeight="1">
      <c r="A22" s="37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1"/>
      <c r="O22" s="37"/>
      <c r="P22" s="37"/>
      <c r="Q22" s="37"/>
      <c r="R22" s="37"/>
    </row>
    <row r="23" spans="1:18" ht="0.75" customHeight="1" thickBot="1">
      <c r="A23" s="37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2"/>
      <c r="O23" s="37"/>
      <c r="P23" s="37"/>
      <c r="Q23" s="37"/>
      <c r="R23" s="37"/>
    </row>
    <row r="24" spans="1:18" s="7" customFormat="1" ht="12.75" customHeight="1">
      <c r="A24" s="38"/>
      <c r="B24" s="22" t="s">
        <v>17</v>
      </c>
      <c r="C24" s="23">
        <f aca="true" t="shared" si="2" ref="C24:L24">IF(AND(C14&gt;=C15,C15&gt;=C16,C16&gt;=C17,C17&gt;=C18,C18&gt;=C19,C19&gt;=C20,C20&gt;=C21,C21&gt;=C22),(IF(SUM(C14:C17)&gt;0,SUM(C14:C16),0)),0)</f>
        <v>387</v>
      </c>
      <c r="D24" s="23">
        <f t="shared" si="2"/>
        <v>379</v>
      </c>
      <c r="E24" s="23">
        <f t="shared" si="2"/>
        <v>0</v>
      </c>
      <c r="F24" s="23">
        <f t="shared" si="2"/>
        <v>367</v>
      </c>
      <c r="G24" s="23">
        <f t="shared" si="2"/>
        <v>379</v>
      </c>
      <c r="H24" s="23">
        <f t="shared" si="2"/>
        <v>383</v>
      </c>
      <c r="I24" s="23">
        <f t="shared" si="2"/>
        <v>391</v>
      </c>
      <c r="J24" s="23">
        <f t="shared" si="2"/>
        <v>0</v>
      </c>
      <c r="K24" s="23">
        <f t="shared" si="2"/>
        <v>365</v>
      </c>
      <c r="L24" s="23">
        <f t="shared" si="2"/>
        <v>377</v>
      </c>
      <c r="M24" s="23">
        <f>IF(SUM(C24:L24)=0,0,SUM(C24:L24))</f>
        <v>3028</v>
      </c>
      <c r="N24" s="24">
        <f>IF(COUNT(C24:L24)&gt;0,M24/COUNT(C24:L24),0)</f>
        <v>302.8</v>
      </c>
      <c r="O24" s="38"/>
      <c r="P24" s="38"/>
      <c r="Q24" s="38"/>
      <c r="R24" s="38"/>
    </row>
    <row r="25" spans="1:18" s="7" customFormat="1" ht="12.75" customHeight="1">
      <c r="A25" s="38"/>
      <c r="B25" s="25" t="s">
        <v>18</v>
      </c>
      <c r="C25" s="20">
        <f aca="true" t="shared" si="3" ref="C25:L25">IF(C28=$A$2,C$24,IF(C28=$A$30,C$52,IF(C28=$A$58,C$80,IF(C28=$A$86,C$108,IF(C28=$A$114,C$136,IF(C28=$A$142,C$164,0))))))</f>
        <v>396</v>
      </c>
      <c r="D25" s="20">
        <f t="shared" si="3"/>
        <v>335</v>
      </c>
      <c r="E25" s="20">
        <f t="shared" si="3"/>
        <v>0</v>
      </c>
      <c r="F25" s="20">
        <f t="shared" si="3"/>
        <v>355</v>
      </c>
      <c r="G25" s="20">
        <f t="shared" si="3"/>
        <v>359</v>
      </c>
      <c r="H25" s="20">
        <f t="shared" si="3"/>
        <v>401</v>
      </c>
      <c r="I25" s="20">
        <f t="shared" si="3"/>
        <v>363</v>
      </c>
      <c r="J25" s="20">
        <f t="shared" si="3"/>
        <v>0</v>
      </c>
      <c r="K25" s="20">
        <f t="shared" si="3"/>
        <v>379</v>
      </c>
      <c r="L25" s="20">
        <f t="shared" si="3"/>
        <v>370</v>
      </c>
      <c r="M25" s="20">
        <f>IF(SUM(C25:L25)=0,0,SUM(C25:L25))</f>
        <v>2958</v>
      </c>
      <c r="N25" s="26">
        <f>IF(COUNT(C25:L25)&gt;0,M25/COUNT(C25:L25),"")</f>
        <v>295.8</v>
      </c>
      <c r="O25" s="38"/>
      <c r="P25" s="38"/>
      <c r="Q25" s="38"/>
      <c r="R25" s="38"/>
    </row>
    <row r="26" spans="1:18" ht="12.75">
      <c r="A26" s="3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/>
      <c r="O26" s="37"/>
      <c r="P26" s="37"/>
      <c r="Q26" s="37"/>
      <c r="R26" s="37"/>
    </row>
    <row r="27" spans="1:18" ht="13.5" thickBot="1">
      <c r="A27" s="37"/>
      <c r="B27" s="29" t="s">
        <v>6</v>
      </c>
      <c r="C27" s="30">
        <f>IF(C24&gt;C25,2,IF(C24&lt;C25,0,IF(AND(C24=0,C25=0),"",1)))</f>
        <v>0</v>
      </c>
      <c r="D27" s="30">
        <f aca="true" t="shared" si="4" ref="D27:L27">IF(D24&gt;D25,2,IF(D24&lt;D25,0,IF(AND(D24=0,D25=0),"",1)))</f>
        <v>2</v>
      </c>
      <c r="E27" s="30">
        <f t="shared" si="4"/>
      </c>
      <c r="F27" s="30">
        <f t="shared" si="4"/>
        <v>2</v>
      </c>
      <c r="G27" s="30">
        <f t="shared" si="4"/>
        <v>2</v>
      </c>
      <c r="H27" s="30">
        <f t="shared" si="4"/>
        <v>0</v>
      </c>
      <c r="I27" s="30">
        <f t="shared" si="4"/>
        <v>2</v>
      </c>
      <c r="J27" s="30">
        <f t="shared" si="4"/>
      </c>
      <c r="K27" s="30">
        <f t="shared" si="4"/>
        <v>0</v>
      </c>
      <c r="L27" s="30">
        <f t="shared" si="4"/>
        <v>2</v>
      </c>
      <c r="M27" s="30">
        <f>SUM(C27:L27)</f>
        <v>10</v>
      </c>
      <c r="N27" s="31"/>
      <c r="O27" s="37"/>
      <c r="P27" s="37"/>
      <c r="Q27" s="37"/>
      <c r="R27" s="37"/>
    </row>
    <row r="28" spans="1:18" ht="22.5" customHeight="1" thickBot="1" thickTop="1">
      <c r="A28" s="37"/>
      <c r="B28" s="33" t="s">
        <v>20</v>
      </c>
      <c r="C28" s="34">
        <f>IF(Zuordnung!D5&gt;0,Zuordnung!D5,"")</f>
        <v>2</v>
      </c>
      <c r="D28" s="34">
        <f>IF(Zuordnung!E5&gt;0,Zuordnung!E5,"")</f>
        <v>4</v>
      </c>
      <c r="E28" s="34">
        <f>IF(Zuordnung!F5&gt;0,Zuordnung!F5,"")</f>
        <v>6</v>
      </c>
      <c r="F28" s="34">
        <f>IF(Zuordnung!G5&gt;0,Zuordnung!G5,"")</f>
        <v>3</v>
      </c>
      <c r="G28" s="34">
        <f>IF(Zuordnung!H5&gt;0,Zuordnung!H5,"")</f>
        <v>5</v>
      </c>
      <c r="H28" s="34">
        <f>IF(Zuordnung!I5&gt;0,Zuordnung!I5,"")</f>
        <v>2</v>
      </c>
      <c r="I28" s="34">
        <f>IF(Zuordnung!J5&gt;0,Zuordnung!J5,"")</f>
        <v>4</v>
      </c>
      <c r="J28" s="34">
        <f>IF(Zuordnung!K5&gt;0,Zuordnung!K5,"")</f>
        <v>6</v>
      </c>
      <c r="K28" s="34">
        <f>IF(Zuordnung!L5&gt;0,Zuordnung!L5,"")</f>
        <v>3</v>
      </c>
      <c r="L28" s="34">
        <f>IF(Zuordnung!M5&gt;0,Zuordnung!M5,"")</f>
        <v>5</v>
      </c>
      <c r="M28" s="92"/>
      <c r="N28" s="93"/>
      <c r="O28" s="37"/>
      <c r="P28" s="37"/>
      <c r="Q28" s="37"/>
      <c r="R28" s="37"/>
    </row>
    <row r="29" spans="1:18" ht="37.5" customHeight="1" thickBot="1" thickTop="1">
      <c r="A29" s="37"/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7"/>
      <c r="P29" s="37"/>
      <c r="Q29" s="37"/>
      <c r="R29" s="37"/>
    </row>
    <row r="30" spans="1:18" ht="38.25" customHeight="1" thickBot="1" thickTop="1">
      <c r="A30" s="32">
        <f>IF(Zuordnung!C7&gt;0,Zuordnung!C7,"")</f>
        <v>2</v>
      </c>
      <c r="B30" s="94" t="str">
        <f>Zuordnung!D7</f>
        <v>Aldekerk-Eyll-Rahm 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7"/>
      <c r="O30" s="37"/>
      <c r="P30" s="37"/>
      <c r="Q30" s="37"/>
      <c r="R30" s="37"/>
    </row>
    <row r="31" spans="1:18" s="7" customFormat="1" ht="13.5" thickTop="1">
      <c r="A31" s="38"/>
      <c r="B31" s="17" t="s">
        <v>19</v>
      </c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>
        <v>10</v>
      </c>
      <c r="M31" s="18" t="s">
        <v>14</v>
      </c>
      <c r="N31" s="19" t="s">
        <v>15</v>
      </c>
      <c r="O31" s="38"/>
      <c r="P31" s="38"/>
      <c r="Q31" s="38"/>
      <c r="R31" s="38"/>
    </row>
    <row r="32" spans="1:18" ht="12.75">
      <c r="A32" s="37"/>
      <c r="B32" s="2" t="s">
        <v>41</v>
      </c>
      <c r="C32" s="1">
        <v>127</v>
      </c>
      <c r="D32" s="1">
        <v>131</v>
      </c>
      <c r="E32" s="1">
        <v>133</v>
      </c>
      <c r="F32" s="1"/>
      <c r="G32" s="1">
        <v>138</v>
      </c>
      <c r="H32" s="1">
        <v>131</v>
      </c>
      <c r="I32" s="1">
        <v>135</v>
      </c>
      <c r="J32" s="1">
        <v>135</v>
      </c>
      <c r="K32" s="1"/>
      <c r="L32" s="1">
        <v>135</v>
      </c>
      <c r="M32" s="20">
        <f>IF(SUM(C32:L32)=0,"",SUM(C32:L32)-MIN(C32:L32))</f>
        <v>938</v>
      </c>
      <c r="N32" s="21">
        <f>IF(M32="","",IF(COUNTA(C32:L32)-1&gt;0,M32/(COUNTA(C32:L32)-1),""))</f>
        <v>134</v>
      </c>
      <c r="O32" s="37"/>
      <c r="P32" s="37"/>
      <c r="Q32" s="37"/>
      <c r="R32" s="37"/>
    </row>
    <row r="33" spans="1:18" ht="12.75">
      <c r="A33" s="37"/>
      <c r="B33" s="2" t="s">
        <v>42</v>
      </c>
      <c r="C33" s="1">
        <v>123</v>
      </c>
      <c r="D33" s="1">
        <v>122</v>
      </c>
      <c r="E33" s="1">
        <v>95</v>
      </c>
      <c r="F33" s="1"/>
      <c r="G33" s="1">
        <v>0</v>
      </c>
      <c r="H33" s="1">
        <v>117</v>
      </c>
      <c r="I33" s="1">
        <v>117</v>
      </c>
      <c r="J33" s="1">
        <v>120</v>
      </c>
      <c r="K33" s="1"/>
      <c r="L33" s="1">
        <v>127</v>
      </c>
      <c r="M33" s="20">
        <f aca="true" t="shared" si="5" ref="M33:M40">IF(SUM(C33:L33)=0,"",SUM(C33:L33)-MIN(C33:L33))</f>
        <v>821</v>
      </c>
      <c r="N33" s="21">
        <f aca="true" t="shared" si="6" ref="N33:N40">IF(M33="","",IF(COUNTA(C33:L33)-1&gt;0,M33/(COUNTA(C33:L33)-1),""))</f>
        <v>117.28571428571429</v>
      </c>
      <c r="O33" s="37"/>
      <c r="P33" s="37"/>
      <c r="Q33" s="37"/>
      <c r="R33" s="37"/>
    </row>
    <row r="34" spans="1:18" ht="12.75">
      <c r="A34" s="37"/>
      <c r="B34" s="2" t="s">
        <v>43</v>
      </c>
      <c r="C34" s="1">
        <v>133</v>
      </c>
      <c r="D34" s="1">
        <v>135</v>
      </c>
      <c r="E34" s="1">
        <v>113</v>
      </c>
      <c r="F34" s="1"/>
      <c r="G34" s="1">
        <v>127</v>
      </c>
      <c r="H34" s="1">
        <v>141</v>
      </c>
      <c r="I34" s="1">
        <v>131</v>
      </c>
      <c r="J34" s="1">
        <v>0</v>
      </c>
      <c r="K34" s="1"/>
      <c r="L34" s="1">
        <v>130</v>
      </c>
      <c r="M34" s="20">
        <f t="shared" si="5"/>
        <v>910</v>
      </c>
      <c r="N34" s="21">
        <f t="shared" si="6"/>
        <v>130</v>
      </c>
      <c r="O34" s="37"/>
      <c r="P34" s="37"/>
      <c r="Q34" s="37"/>
      <c r="R34" s="37"/>
    </row>
    <row r="35" spans="1:18" ht="12.75">
      <c r="A35" s="37"/>
      <c r="B35" s="2" t="s">
        <v>44</v>
      </c>
      <c r="C35" s="1">
        <v>136</v>
      </c>
      <c r="D35" s="1">
        <v>134</v>
      </c>
      <c r="E35" s="1">
        <v>0</v>
      </c>
      <c r="F35" s="1"/>
      <c r="G35" s="1">
        <v>121</v>
      </c>
      <c r="H35" s="1">
        <v>128</v>
      </c>
      <c r="I35" s="1">
        <v>125</v>
      </c>
      <c r="J35" s="1"/>
      <c r="K35" s="1"/>
      <c r="L35" s="1">
        <v>128</v>
      </c>
      <c r="M35" s="20">
        <f t="shared" si="5"/>
        <v>772</v>
      </c>
      <c r="N35" s="21">
        <f t="shared" si="6"/>
        <v>128.66666666666666</v>
      </c>
      <c r="O35" s="37"/>
      <c r="P35" s="37"/>
      <c r="Q35" s="37"/>
      <c r="R35" s="37"/>
    </row>
    <row r="36" spans="1:18" ht="12.75">
      <c r="A36" s="37"/>
      <c r="B36" s="2" t="s">
        <v>45</v>
      </c>
      <c r="C36" s="1">
        <v>126</v>
      </c>
      <c r="D36" s="1">
        <v>127</v>
      </c>
      <c r="E36" s="1">
        <v>115</v>
      </c>
      <c r="F36" s="1"/>
      <c r="G36" s="1">
        <v>132</v>
      </c>
      <c r="H36" s="1">
        <v>129</v>
      </c>
      <c r="I36" s="1">
        <v>128</v>
      </c>
      <c r="J36" s="1">
        <v>115</v>
      </c>
      <c r="K36" s="1"/>
      <c r="L36" s="1">
        <v>114</v>
      </c>
      <c r="M36" s="20">
        <f t="shared" si="5"/>
        <v>872</v>
      </c>
      <c r="N36" s="21">
        <f t="shared" si="6"/>
        <v>124.57142857142857</v>
      </c>
      <c r="O36" s="37"/>
      <c r="P36" s="37"/>
      <c r="Q36" s="37"/>
      <c r="R36" s="37"/>
    </row>
    <row r="37" spans="1:18" ht="12.75">
      <c r="A37" s="37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20">
        <f t="shared" si="5"/>
      </c>
      <c r="N37" s="21">
        <f t="shared" si="6"/>
      </c>
      <c r="O37" s="37"/>
      <c r="P37" s="37"/>
      <c r="Q37" s="37"/>
      <c r="R37" s="37"/>
    </row>
    <row r="38" spans="1:18" ht="12.75">
      <c r="A38" s="37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20">
        <f t="shared" si="5"/>
      </c>
      <c r="N38" s="21">
        <f t="shared" si="6"/>
      </c>
      <c r="O38" s="37"/>
      <c r="P38" s="37"/>
      <c r="Q38" s="37"/>
      <c r="R38" s="37"/>
    </row>
    <row r="39" spans="1:18" ht="12.75">
      <c r="A39" s="37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20">
        <f t="shared" si="5"/>
      </c>
      <c r="N39" s="21">
        <f t="shared" si="6"/>
      </c>
      <c r="O39" s="37"/>
      <c r="P39" s="37"/>
      <c r="Q39" s="37"/>
      <c r="R39" s="37"/>
    </row>
    <row r="40" spans="1:18" ht="12.75" customHeight="1">
      <c r="A40" s="37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20">
        <f t="shared" si="5"/>
      </c>
      <c r="N40" s="21">
        <f t="shared" si="6"/>
      </c>
      <c r="O40" s="37"/>
      <c r="P40" s="37"/>
      <c r="Q40" s="37"/>
      <c r="R40" s="37"/>
    </row>
    <row r="41" spans="1:18" ht="0.75" customHeight="1">
      <c r="A41" s="37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aca="true" t="shared" si="7" ref="M41:M51">IF(AND(H41="",I41="",J41="",K41="",L41=""),SUM(C41:L41)-MIN(C41:L41),SUM(C41:L41)-MIN(C41:L41))</f>
        <v>0</v>
      </c>
      <c r="N41" s="11"/>
      <c r="O41" s="37"/>
      <c r="P41" s="37"/>
      <c r="Q41" s="37"/>
      <c r="R41" s="37"/>
    </row>
    <row r="42" spans="1:18" ht="0.75" customHeight="1">
      <c r="A42" s="37"/>
      <c r="B42" s="3"/>
      <c r="C42" s="1">
        <v>136</v>
      </c>
      <c r="D42" s="1">
        <v>135</v>
      </c>
      <c r="E42" s="1">
        <v>133</v>
      </c>
      <c r="F42" s="1"/>
      <c r="G42" s="1">
        <v>138</v>
      </c>
      <c r="H42" s="1">
        <v>141</v>
      </c>
      <c r="I42" s="1">
        <v>135</v>
      </c>
      <c r="J42" s="1">
        <v>135</v>
      </c>
      <c r="K42" s="1"/>
      <c r="L42" s="1">
        <v>135</v>
      </c>
      <c r="M42" s="4">
        <f t="shared" si="7"/>
        <v>955</v>
      </c>
      <c r="N42" s="11"/>
      <c r="O42" s="37"/>
      <c r="P42" s="37"/>
      <c r="Q42" s="37"/>
      <c r="R42" s="37"/>
    </row>
    <row r="43" spans="1:18" ht="0.75" customHeight="1">
      <c r="A43" s="37"/>
      <c r="B43" s="3"/>
      <c r="C43" s="1">
        <v>133</v>
      </c>
      <c r="D43" s="1">
        <v>134</v>
      </c>
      <c r="E43" s="1">
        <v>115</v>
      </c>
      <c r="F43" s="1"/>
      <c r="G43" s="1">
        <v>132</v>
      </c>
      <c r="H43" s="1">
        <v>131</v>
      </c>
      <c r="I43" s="1">
        <v>131</v>
      </c>
      <c r="J43" s="1">
        <v>120</v>
      </c>
      <c r="K43" s="1"/>
      <c r="L43" s="1">
        <v>130</v>
      </c>
      <c r="M43" s="4">
        <f t="shared" si="7"/>
        <v>911</v>
      </c>
      <c r="N43" s="11"/>
      <c r="O43" s="37"/>
      <c r="P43" s="37"/>
      <c r="Q43" s="37"/>
      <c r="R43" s="37"/>
    </row>
    <row r="44" spans="1:18" ht="0.75" customHeight="1">
      <c r="A44" s="37"/>
      <c r="B44" s="3"/>
      <c r="C44" s="1">
        <v>127</v>
      </c>
      <c r="D44" s="1">
        <v>131</v>
      </c>
      <c r="E44" s="1">
        <v>113</v>
      </c>
      <c r="F44" s="1"/>
      <c r="G44" s="1">
        <v>127</v>
      </c>
      <c r="H44" s="1">
        <v>129</v>
      </c>
      <c r="I44" s="1">
        <v>128</v>
      </c>
      <c r="J44" s="1">
        <v>115</v>
      </c>
      <c r="K44" s="1"/>
      <c r="L44" s="1">
        <v>128</v>
      </c>
      <c r="M44" s="4">
        <f t="shared" si="7"/>
        <v>885</v>
      </c>
      <c r="N44" s="11"/>
      <c r="O44" s="37"/>
      <c r="P44" s="37"/>
      <c r="Q44" s="37"/>
      <c r="R44" s="37"/>
    </row>
    <row r="45" spans="1:18" ht="0.75" customHeight="1">
      <c r="A45" s="37"/>
      <c r="B45" s="3"/>
      <c r="C45" s="1">
        <v>126</v>
      </c>
      <c r="D45" s="1">
        <v>127</v>
      </c>
      <c r="E45" s="1">
        <v>95</v>
      </c>
      <c r="F45" s="1"/>
      <c r="G45" s="1">
        <v>121</v>
      </c>
      <c r="H45" s="1">
        <v>128</v>
      </c>
      <c r="I45" s="1">
        <v>125</v>
      </c>
      <c r="J45" s="1">
        <v>0</v>
      </c>
      <c r="K45" s="1"/>
      <c r="L45" s="1">
        <v>127</v>
      </c>
      <c r="M45" s="4">
        <f t="shared" si="7"/>
        <v>849</v>
      </c>
      <c r="N45" s="11"/>
      <c r="O45" s="37"/>
      <c r="P45" s="37"/>
      <c r="Q45" s="37"/>
      <c r="R45" s="37"/>
    </row>
    <row r="46" spans="1:18" ht="0.75" customHeight="1">
      <c r="A46" s="37"/>
      <c r="B46" s="3"/>
      <c r="C46" s="1">
        <v>123</v>
      </c>
      <c r="D46" s="1">
        <v>122</v>
      </c>
      <c r="E46" s="1">
        <v>0</v>
      </c>
      <c r="F46" s="1"/>
      <c r="G46" s="1">
        <v>0</v>
      </c>
      <c r="H46" s="1">
        <v>117</v>
      </c>
      <c r="I46" s="1">
        <v>117</v>
      </c>
      <c r="J46" s="1"/>
      <c r="K46" s="1"/>
      <c r="L46" s="1">
        <v>114</v>
      </c>
      <c r="M46" s="4">
        <f t="shared" si="7"/>
        <v>593</v>
      </c>
      <c r="N46" s="11"/>
      <c r="O46" s="37"/>
      <c r="P46" s="37"/>
      <c r="Q46" s="37"/>
      <c r="R46" s="37"/>
    </row>
    <row r="47" spans="1:18" ht="0.75" customHeight="1">
      <c r="A47" s="37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4">
        <f t="shared" si="7"/>
        <v>0</v>
      </c>
      <c r="N47" s="11"/>
      <c r="O47" s="37"/>
      <c r="P47" s="37"/>
      <c r="Q47" s="37"/>
      <c r="R47" s="37"/>
    </row>
    <row r="48" spans="1:18" ht="0.75" customHeight="1">
      <c r="A48" s="37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4">
        <f t="shared" si="7"/>
        <v>0</v>
      </c>
      <c r="N48" s="11"/>
      <c r="O48" s="37"/>
      <c r="P48" s="37"/>
      <c r="Q48" s="37"/>
      <c r="R48" s="37"/>
    </row>
    <row r="49" spans="1:18" ht="0.75" customHeight="1">
      <c r="A49" s="37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4">
        <f t="shared" si="7"/>
        <v>0</v>
      </c>
      <c r="N49" s="11"/>
      <c r="O49" s="37"/>
      <c r="P49" s="37"/>
      <c r="Q49" s="37"/>
      <c r="R49" s="37"/>
    </row>
    <row r="50" spans="1:18" ht="0.75" customHeight="1">
      <c r="A50" s="37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4">
        <f t="shared" si="7"/>
        <v>0</v>
      </c>
      <c r="N50" s="11"/>
      <c r="O50" s="37"/>
      <c r="P50" s="37"/>
      <c r="Q50" s="37"/>
      <c r="R50" s="37"/>
    </row>
    <row r="51" spans="1:18" ht="0.75" customHeight="1" thickBot="1">
      <c r="A51" s="37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">
        <f t="shared" si="7"/>
        <v>0</v>
      </c>
      <c r="N51" s="12"/>
      <c r="O51" s="37"/>
      <c r="P51" s="37"/>
      <c r="Q51" s="37"/>
      <c r="R51" s="37"/>
    </row>
    <row r="52" spans="1:18" s="7" customFormat="1" ht="12.75" customHeight="1">
      <c r="A52" s="38"/>
      <c r="B52" s="22" t="s">
        <v>17</v>
      </c>
      <c r="C52" s="23">
        <f aca="true" t="shared" si="8" ref="C52:L52">IF(AND(C42&gt;=C43,C43&gt;=C44,C44&gt;=C45,C45&gt;=C46,C46&gt;=C47,C47&gt;=C48,C48&gt;=C49,C49&gt;=C50),(IF(SUM(C42:C45)&gt;0,SUM(C42:C44),0)),0)</f>
        <v>396</v>
      </c>
      <c r="D52" s="23">
        <f t="shared" si="8"/>
        <v>400</v>
      </c>
      <c r="E52" s="23">
        <f t="shared" si="8"/>
        <v>361</v>
      </c>
      <c r="F52" s="23">
        <f t="shared" si="8"/>
        <v>0</v>
      </c>
      <c r="G52" s="23">
        <f t="shared" si="8"/>
        <v>397</v>
      </c>
      <c r="H52" s="23">
        <f t="shared" si="8"/>
        <v>401</v>
      </c>
      <c r="I52" s="23">
        <f t="shared" si="8"/>
        <v>394</v>
      </c>
      <c r="J52" s="23">
        <f t="shared" si="8"/>
        <v>370</v>
      </c>
      <c r="K52" s="23">
        <f t="shared" si="8"/>
        <v>0</v>
      </c>
      <c r="L52" s="23">
        <f t="shared" si="8"/>
        <v>393</v>
      </c>
      <c r="M52" s="23">
        <f>IF(SUM(C52:L52)=0,0,SUM(C52:L52))</f>
        <v>3112</v>
      </c>
      <c r="N52" s="24">
        <f>IF(COUNT(C52:L52)&gt;0,M52/COUNT(C52:L52),0)</f>
        <v>311.2</v>
      </c>
      <c r="O52" s="38"/>
      <c r="P52" s="38"/>
      <c r="Q52" s="38"/>
      <c r="R52" s="38"/>
    </row>
    <row r="53" spans="1:18" s="7" customFormat="1" ht="12.75" customHeight="1">
      <c r="A53" s="38"/>
      <c r="B53" s="25" t="s">
        <v>18</v>
      </c>
      <c r="C53" s="20">
        <f aca="true" t="shared" si="9" ref="C53:L53">IF(C56=$A$2,C$24,IF(C56=$A$30,C$52,IF(C56=$A$58,C$80,IF(C56=$A$86,C$108,IF(C56=$A$114,C$136,IF(C56=$A$142,C$164,0))))))</f>
        <v>387</v>
      </c>
      <c r="D53" s="20">
        <f t="shared" si="9"/>
        <v>338</v>
      </c>
      <c r="E53" s="20">
        <f t="shared" si="9"/>
        <v>342</v>
      </c>
      <c r="F53" s="20">
        <f t="shared" si="9"/>
        <v>0</v>
      </c>
      <c r="G53" s="20">
        <f t="shared" si="9"/>
        <v>389</v>
      </c>
      <c r="H53" s="20">
        <f t="shared" si="9"/>
        <v>383</v>
      </c>
      <c r="I53" s="20">
        <f t="shared" si="9"/>
        <v>366</v>
      </c>
      <c r="J53" s="20">
        <f t="shared" si="9"/>
        <v>343</v>
      </c>
      <c r="K53" s="20">
        <f t="shared" si="9"/>
        <v>0</v>
      </c>
      <c r="L53" s="20">
        <f t="shared" si="9"/>
        <v>378</v>
      </c>
      <c r="M53" s="20">
        <f>IF(SUM(C53:L53)=0,0,SUM(C53:L53))</f>
        <v>2926</v>
      </c>
      <c r="N53" s="26">
        <f>IF(COUNT(C53:L53)&gt;0,M53/COUNT(C53:L53),"")</f>
        <v>292.6</v>
      </c>
      <c r="O53" s="38"/>
      <c r="P53" s="38"/>
      <c r="Q53" s="38"/>
      <c r="R53" s="38"/>
    </row>
    <row r="54" spans="1:18" ht="12.75">
      <c r="A54" s="3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6"/>
      <c r="O54" s="37"/>
      <c r="P54" s="37"/>
      <c r="Q54" s="37"/>
      <c r="R54" s="37"/>
    </row>
    <row r="55" spans="1:18" ht="13.5" thickBot="1">
      <c r="A55" s="37"/>
      <c r="B55" s="29" t="s">
        <v>6</v>
      </c>
      <c r="C55" s="30">
        <f>IF(C52&gt;C53,2,IF(C52&lt;C53,0,IF(AND(C52=0,C53=0),"",1)))</f>
        <v>2</v>
      </c>
      <c r="D55" s="30">
        <f aca="true" t="shared" si="10" ref="D55:L55">IF(D52&gt;D53,2,IF(D52&lt;D53,0,IF(AND(D52=0,D53=0),"",1)))</f>
        <v>2</v>
      </c>
      <c r="E55" s="30">
        <f t="shared" si="10"/>
        <v>2</v>
      </c>
      <c r="F55" s="30">
        <f t="shared" si="10"/>
      </c>
      <c r="G55" s="30">
        <f t="shared" si="10"/>
        <v>2</v>
      </c>
      <c r="H55" s="30">
        <f t="shared" si="10"/>
        <v>2</v>
      </c>
      <c r="I55" s="30">
        <f t="shared" si="10"/>
        <v>2</v>
      </c>
      <c r="J55" s="30">
        <f t="shared" si="10"/>
        <v>2</v>
      </c>
      <c r="K55" s="30">
        <f t="shared" si="10"/>
      </c>
      <c r="L55" s="30">
        <f t="shared" si="10"/>
        <v>2</v>
      </c>
      <c r="M55" s="30">
        <f>SUM(C55:L55)</f>
        <v>16</v>
      </c>
      <c r="N55" s="31"/>
      <c r="O55" s="37"/>
      <c r="P55" s="37"/>
      <c r="Q55" s="37"/>
      <c r="R55" s="37"/>
    </row>
    <row r="56" spans="1:18" ht="22.5" customHeight="1" thickBot="1" thickTop="1">
      <c r="A56" s="37"/>
      <c r="B56" s="33" t="s">
        <v>20</v>
      </c>
      <c r="C56" s="34">
        <f>IF(Zuordnung!D8&gt;0,Zuordnung!D8,"")</f>
        <v>1</v>
      </c>
      <c r="D56" s="34">
        <f>IF(Zuordnung!E8&gt;0,Zuordnung!E8,"")</f>
        <v>5</v>
      </c>
      <c r="E56" s="34">
        <f>IF(Zuordnung!F8&gt;0,Zuordnung!F8,"")</f>
        <v>4</v>
      </c>
      <c r="F56" s="34">
        <f>IF(Zuordnung!G8&gt;0,Zuordnung!G8,"")</f>
        <v>6</v>
      </c>
      <c r="G56" s="34">
        <f>IF(Zuordnung!H8&gt;0,Zuordnung!H8,"")</f>
        <v>3</v>
      </c>
      <c r="H56" s="34">
        <f>IF(Zuordnung!I8&gt;0,Zuordnung!I8,"")</f>
        <v>1</v>
      </c>
      <c r="I56" s="34">
        <f>IF(Zuordnung!J8&gt;0,Zuordnung!J8,"")</f>
        <v>5</v>
      </c>
      <c r="J56" s="34">
        <f>IF(Zuordnung!K8&gt;0,Zuordnung!K8,"")</f>
        <v>4</v>
      </c>
      <c r="K56" s="34">
        <f>IF(Zuordnung!L8&gt;0,Zuordnung!L8,"")</f>
        <v>6</v>
      </c>
      <c r="L56" s="34">
        <f>IF(Zuordnung!M8&gt;0,Zuordnung!M8,"")</f>
        <v>3</v>
      </c>
      <c r="M56" s="92"/>
      <c r="N56" s="93"/>
      <c r="O56" s="37"/>
      <c r="P56" s="37"/>
      <c r="Q56" s="37"/>
      <c r="R56" s="37"/>
    </row>
    <row r="57" spans="1:18" ht="37.5" customHeight="1" thickBot="1" thickTop="1">
      <c r="A57" s="37"/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7"/>
      <c r="P57" s="37"/>
      <c r="Q57" s="37"/>
      <c r="R57" s="37"/>
    </row>
    <row r="58" spans="1:18" ht="38.25" customHeight="1" thickBot="1" thickTop="1">
      <c r="A58" s="32">
        <f>IF(Zuordnung!C10&gt;0,Zuordnung!C10,"")</f>
        <v>3</v>
      </c>
      <c r="B58" s="94" t="str">
        <f>Zuordnung!D10</f>
        <v>Poelyck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6"/>
      <c r="N58" s="97"/>
      <c r="O58" s="37"/>
      <c r="P58" s="37"/>
      <c r="Q58" s="37"/>
      <c r="R58" s="37"/>
    </row>
    <row r="59" spans="1:18" s="7" customFormat="1" ht="13.5" thickTop="1">
      <c r="A59" s="38"/>
      <c r="B59" s="17" t="s">
        <v>19</v>
      </c>
      <c r="C59" s="18">
        <v>1</v>
      </c>
      <c r="D59" s="18">
        <v>2</v>
      </c>
      <c r="E59" s="18">
        <v>3</v>
      </c>
      <c r="F59" s="18">
        <v>4</v>
      </c>
      <c r="G59" s="18">
        <v>5</v>
      </c>
      <c r="H59" s="18">
        <v>6</v>
      </c>
      <c r="I59" s="18">
        <v>7</v>
      </c>
      <c r="J59" s="18">
        <v>8</v>
      </c>
      <c r="K59" s="18">
        <v>9</v>
      </c>
      <c r="L59" s="18">
        <v>10</v>
      </c>
      <c r="M59" s="18" t="s">
        <v>14</v>
      </c>
      <c r="N59" s="19" t="s">
        <v>15</v>
      </c>
      <c r="O59" s="38"/>
      <c r="P59" s="38"/>
      <c r="Q59" s="38"/>
      <c r="R59" s="38"/>
    </row>
    <row r="60" spans="1:18" ht="12.75">
      <c r="A60" s="37"/>
      <c r="B60" s="2" t="s">
        <v>46</v>
      </c>
      <c r="C60" s="1">
        <v>114</v>
      </c>
      <c r="D60" s="1"/>
      <c r="E60" s="1">
        <v>126</v>
      </c>
      <c r="F60" s="1">
        <v>0</v>
      </c>
      <c r="G60" s="1">
        <v>123</v>
      </c>
      <c r="H60" s="1">
        <v>111</v>
      </c>
      <c r="I60" s="1"/>
      <c r="J60" s="1">
        <v>108</v>
      </c>
      <c r="K60" s="1">
        <v>128</v>
      </c>
      <c r="L60" s="1">
        <v>127</v>
      </c>
      <c r="M60" s="20">
        <f>IF(SUM(C60:L60)=0,"",SUM(C60:L60)-MIN(C60:L60))</f>
        <v>837</v>
      </c>
      <c r="N60" s="21">
        <f>IF(M60="","",IF(COUNTA(C60:L60)-1&gt;0,M60/(COUNTA(C60:L60)-1),""))</f>
        <v>119.57142857142857</v>
      </c>
      <c r="O60" s="37"/>
      <c r="P60" s="37"/>
      <c r="Q60" s="37"/>
      <c r="R60" s="37"/>
    </row>
    <row r="61" spans="1:18" ht="12.75">
      <c r="A61" s="37"/>
      <c r="B61" s="2" t="s">
        <v>47</v>
      </c>
      <c r="C61" s="1">
        <v>120</v>
      </c>
      <c r="D61" s="1"/>
      <c r="E61" s="1">
        <v>119</v>
      </c>
      <c r="F61" s="1">
        <v>109</v>
      </c>
      <c r="G61" s="1">
        <v>120</v>
      </c>
      <c r="H61" s="1">
        <v>120</v>
      </c>
      <c r="I61" s="1"/>
      <c r="J61" s="1">
        <v>129</v>
      </c>
      <c r="K61" s="1">
        <v>119</v>
      </c>
      <c r="L61" s="1">
        <v>113</v>
      </c>
      <c r="M61" s="20">
        <f aca="true" t="shared" si="11" ref="M61:M68">IF(SUM(C61:L61)=0,"",SUM(C61:L61)-MIN(C61:L61))</f>
        <v>840</v>
      </c>
      <c r="N61" s="21">
        <f aca="true" t="shared" si="12" ref="N61:N68">IF(M61="","",IF(COUNTA(C61:L61)-1&gt;0,M61/(COUNTA(C61:L61)-1),""))</f>
        <v>120</v>
      </c>
      <c r="O61" s="37"/>
      <c r="P61" s="37"/>
      <c r="Q61" s="37"/>
      <c r="R61" s="37"/>
    </row>
    <row r="62" spans="1:18" ht="12.75">
      <c r="A62" s="37"/>
      <c r="B62" s="2" t="s">
        <v>48</v>
      </c>
      <c r="C62" s="1">
        <v>123</v>
      </c>
      <c r="D62" s="1"/>
      <c r="E62" s="1">
        <v>84</v>
      </c>
      <c r="F62" s="1">
        <v>92</v>
      </c>
      <c r="G62" s="1">
        <v>120</v>
      </c>
      <c r="H62" s="1">
        <v>96</v>
      </c>
      <c r="I62" s="1"/>
      <c r="J62" s="1">
        <v>111</v>
      </c>
      <c r="K62" s="1">
        <v>110</v>
      </c>
      <c r="L62" s="1">
        <v>107</v>
      </c>
      <c r="M62" s="20">
        <f t="shared" si="11"/>
        <v>759</v>
      </c>
      <c r="N62" s="21">
        <f t="shared" si="12"/>
        <v>108.42857142857143</v>
      </c>
      <c r="O62" s="37"/>
      <c r="P62" s="37"/>
      <c r="Q62" s="37"/>
      <c r="R62" s="37"/>
    </row>
    <row r="63" spans="1:18" ht="12.75">
      <c r="A63" s="37"/>
      <c r="B63" s="2" t="s">
        <v>49</v>
      </c>
      <c r="C63" s="1">
        <v>124</v>
      </c>
      <c r="D63" s="1"/>
      <c r="E63" s="1">
        <v>104</v>
      </c>
      <c r="F63" s="1">
        <v>121</v>
      </c>
      <c r="G63" s="1">
        <v>138</v>
      </c>
      <c r="H63" s="1">
        <v>123</v>
      </c>
      <c r="I63" s="1"/>
      <c r="J63" s="1">
        <v>123</v>
      </c>
      <c r="K63" s="1">
        <v>119</v>
      </c>
      <c r="L63" s="1">
        <v>122</v>
      </c>
      <c r="M63" s="20">
        <f t="shared" si="11"/>
        <v>870</v>
      </c>
      <c r="N63" s="21">
        <f t="shared" si="12"/>
        <v>124.28571428571429</v>
      </c>
      <c r="O63" s="37"/>
      <c r="P63" s="37"/>
      <c r="Q63" s="37"/>
      <c r="R63" s="37"/>
    </row>
    <row r="64" spans="1:18" ht="12.75">
      <c r="A64" s="37"/>
      <c r="B64" s="2" t="s">
        <v>50</v>
      </c>
      <c r="C64" s="1">
        <v>119</v>
      </c>
      <c r="D64" s="1"/>
      <c r="E64" s="1">
        <v>119</v>
      </c>
      <c r="F64" s="1">
        <v>114</v>
      </c>
      <c r="G64" s="1">
        <v>119</v>
      </c>
      <c r="H64" s="1">
        <v>113</v>
      </c>
      <c r="I64" s="1"/>
      <c r="J64" s="1">
        <v>117</v>
      </c>
      <c r="K64" s="1">
        <v>127</v>
      </c>
      <c r="L64" s="1">
        <v>115</v>
      </c>
      <c r="M64" s="20">
        <f t="shared" si="11"/>
        <v>830</v>
      </c>
      <c r="N64" s="21">
        <f t="shared" si="12"/>
        <v>118.57142857142857</v>
      </c>
      <c r="O64" s="37"/>
      <c r="P64" s="37"/>
      <c r="Q64" s="37"/>
      <c r="R64" s="37"/>
    </row>
    <row r="65" spans="1:18" ht="12.75">
      <c r="A65" s="37"/>
      <c r="B65" s="2" t="s">
        <v>51</v>
      </c>
      <c r="C65" s="1">
        <v>114</v>
      </c>
      <c r="D65" s="1"/>
      <c r="E65" s="1">
        <v>114</v>
      </c>
      <c r="F65" s="1">
        <v>120</v>
      </c>
      <c r="G65" s="1">
        <v>128</v>
      </c>
      <c r="H65" s="1">
        <v>114</v>
      </c>
      <c r="I65" s="1"/>
      <c r="J65" s="1">
        <v>115</v>
      </c>
      <c r="K65" s="1">
        <v>124</v>
      </c>
      <c r="L65" s="1">
        <v>129</v>
      </c>
      <c r="M65" s="20">
        <f t="shared" si="11"/>
        <v>844</v>
      </c>
      <c r="N65" s="21">
        <f t="shared" si="12"/>
        <v>120.57142857142857</v>
      </c>
      <c r="O65" s="37"/>
      <c r="P65" s="37"/>
      <c r="Q65" s="37"/>
      <c r="R65" s="37"/>
    </row>
    <row r="66" spans="1:18" ht="12.75">
      <c r="A66" s="37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20">
        <f t="shared" si="11"/>
      </c>
      <c r="N66" s="21">
        <f t="shared" si="12"/>
      </c>
      <c r="O66" s="37"/>
      <c r="P66" s="37"/>
      <c r="Q66" s="37"/>
      <c r="R66" s="37"/>
    </row>
    <row r="67" spans="1:18" ht="12.75">
      <c r="A67" s="37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20">
        <f t="shared" si="11"/>
      </c>
      <c r="N67" s="21">
        <f t="shared" si="12"/>
      </c>
      <c r="O67" s="37"/>
      <c r="P67" s="37"/>
      <c r="Q67" s="37"/>
      <c r="R67" s="37"/>
    </row>
    <row r="68" spans="1:18" ht="12.75" customHeight="1">
      <c r="A68" s="37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20">
        <f t="shared" si="11"/>
      </c>
      <c r="N68" s="21">
        <f t="shared" si="12"/>
      </c>
      <c r="O68" s="37"/>
      <c r="P68" s="37"/>
      <c r="Q68" s="37"/>
      <c r="R68" s="37"/>
    </row>
    <row r="69" spans="1:18" ht="0.75" customHeight="1">
      <c r="A69" s="37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4"/>
      <c r="N69" s="11"/>
      <c r="O69" s="37"/>
      <c r="P69" s="37"/>
      <c r="Q69" s="37"/>
      <c r="R69" s="37"/>
    </row>
    <row r="70" spans="1:18" ht="0.75" customHeight="1">
      <c r="A70" s="37"/>
      <c r="B70" s="3"/>
      <c r="C70" s="1">
        <v>124</v>
      </c>
      <c r="D70" s="1"/>
      <c r="E70" s="1">
        <v>126</v>
      </c>
      <c r="F70" s="1">
        <v>121</v>
      </c>
      <c r="G70" s="1">
        <v>138</v>
      </c>
      <c r="H70" s="1">
        <v>123</v>
      </c>
      <c r="I70" s="1"/>
      <c r="J70" s="1">
        <v>129</v>
      </c>
      <c r="K70" s="1">
        <v>128</v>
      </c>
      <c r="L70" s="1">
        <v>129</v>
      </c>
      <c r="M70" s="4"/>
      <c r="N70" s="11"/>
      <c r="O70" s="37"/>
      <c r="P70" s="37"/>
      <c r="Q70" s="37"/>
      <c r="R70" s="37"/>
    </row>
    <row r="71" spans="1:18" ht="0.75" customHeight="1">
      <c r="A71" s="37"/>
      <c r="B71" s="3"/>
      <c r="C71" s="1">
        <v>123</v>
      </c>
      <c r="D71" s="1"/>
      <c r="E71" s="1">
        <v>119</v>
      </c>
      <c r="F71" s="1">
        <v>120</v>
      </c>
      <c r="G71" s="1">
        <v>128</v>
      </c>
      <c r="H71" s="1">
        <v>120</v>
      </c>
      <c r="I71" s="1"/>
      <c r="J71" s="1">
        <v>123</v>
      </c>
      <c r="K71" s="1">
        <v>127</v>
      </c>
      <c r="L71" s="1">
        <v>127</v>
      </c>
      <c r="M71" s="4"/>
      <c r="N71" s="11"/>
      <c r="O71" s="37"/>
      <c r="P71" s="37"/>
      <c r="Q71" s="37"/>
      <c r="R71" s="37"/>
    </row>
    <row r="72" spans="1:18" ht="0.75" customHeight="1">
      <c r="A72" s="37"/>
      <c r="B72" s="3"/>
      <c r="C72" s="1">
        <v>120</v>
      </c>
      <c r="D72" s="1"/>
      <c r="E72" s="1">
        <v>119</v>
      </c>
      <c r="F72" s="1">
        <v>114</v>
      </c>
      <c r="G72" s="1">
        <v>123</v>
      </c>
      <c r="H72" s="1">
        <v>114</v>
      </c>
      <c r="I72" s="1"/>
      <c r="J72" s="1">
        <v>117</v>
      </c>
      <c r="K72" s="1">
        <v>124</v>
      </c>
      <c r="L72" s="1">
        <v>122</v>
      </c>
      <c r="M72" s="4"/>
      <c r="N72" s="11"/>
      <c r="O72" s="37"/>
      <c r="P72" s="37"/>
      <c r="Q72" s="37"/>
      <c r="R72" s="37"/>
    </row>
    <row r="73" spans="1:18" ht="0.75" customHeight="1">
      <c r="A73" s="37"/>
      <c r="B73" s="3"/>
      <c r="C73" s="1">
        <v>119</v>
      </c>
      <c r="D73" s="1"/>
      <c r="E73" s="1">
        <v>114</v>
      </c>
      <c r="F73" s="1">
        <v>109</v>
      </c>
      <c r="G73" s="1">
        <v>120</v>
      </c>
      <c r="H73" s="1">
        <v>113</v>
      </c>
      <c r="I73" s="1"/>
      <c r="J73" s="1">
        <v>115</v>
      </c>
      <c r="K73" s="1">
        <v>119</v>
      </c>
      <c r="L73" s="1">
        <v>115</v>
      </c>
      <c r="M73" s="4"/>
      <c r="N73" s="11"/>
      <c r="O73" s="37"/>
      <c r="P73" s="37"/>
      <c r="Q73" s="37"/>
      <c r="R73" s="37"/>
    </row>
    <row r="74" spans="1:18" ht="0.75" customHeight="1">
      <c r="A74" s="37"/>
      <c r="B74" s="3"/>
      <c r="C74" s="1">
        <v>114</v>
      </c>
      <c r="D74" s="1"/>
      <c r="E74" s="1">
        <v>104</v>
      </c>
      <c r="F74" s="1">
        <v>92</v>
      </c>
      <c r="G74" s="1">
        <v>120</v>
      </c>
      <c r="H74" s="1">
        <v>111</v>
      </c>
      <c r="I74" s="1"/>
      <c r="J74" s="1">
        <v>111</v>
      </c>
      <c r="K74" s="1">
        <v>119</v>
      </c>
      <c r="L74" s="1">
        <v>113</v>
      </c>
      <c r="M74" s="4"/>
      <c r="N74" s="11"/>
      <c r="O74" s="37"/>
      <c r="P74" s="37"/>
      <c r="Q74" s="37"/>
      <c r="R74" s="37"/>
    </row>
    <row r="75" spans="1:18" ht="0.75" customHeight="1">
      <c r="A75" s="37"/>
      <c r="B75" s="3"/>
      <c r="C75" s="1">
        <v>114</v>
      </c>
      <c r="D75" s="1"/>
      <c r="E75" s="1">
        <v>84</v>
      </c>
      <c r="F75" s="1">
        <v>0</v>
      </c>
      <c r="G75" s="1">
        <v>119</v>
      </c>
      <c r="H75" s="1">
        <v>96</v>
      </c>
      <c r="I75" s="1"/>
      <c r="J75" s="1">
        <v>108</v>
      </c>
      <c r="K75" s="1">
        <v>110</v>
      </c>
      <c r="L75" s="1">
        <v>107</v>
      </c>
      <c r="M75" s="4"/>
      <c r="N75" s="11"/>
      <c r="O75" s="37"/>
      <c r="P75" s="37"/>
      <c r="Q75" s="37"/>
      <c r="R75" s="37"/>
    </row>
    <row r="76" spans="1:18" ht="0.75" customHeight="1">
      <c r="A76" s="37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11"/>
      <c r="O76" s="37"/>
      <c r="P76" s="37"/>
      <c r="Q76" s="37"/>
      <c r="R76" s="37"/>
    </row>
    <row r="77" spans="1:18" ht="0.75" customHeight="1">
      <c r="A77" s="37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11"/>
      <c r="O77" s="37"/>
      <c r="P77" s="37"/>
      <c r="Q77" s="37"/>
      <c r="R77" s="37"/>
    </row>
    <row r="78" spans="1:18" ht="0.75" customHeight="1">
      <c r="A78" s="37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11"/>
      <c r="O78" s="37"/>
      <c r="P78" s="37"/>
      <c r="Q78" s="37"/>
      <c r="R78" s="37"/>
    </row>
    <row r="79" spans="1:18" ht="0.75" customHeight="1" thickBot="1">
      <c r="A79" s="37"/>
      <c r="B79" s="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2"/>
      <c r="O79" s="37"/>
      <c r="P79" s="37"/>
      <c r="Q79" s="37"/>
      <c r="R79" s="37"/>
    </row>
    <row r="80" spans="1:18" s="7" customFormat="1" ht="12.75" customHeight="1">
      <c r="A80" s="38"/>
      <c r="B80" s="22" t="s">
        <v>17</v>
      </c>
      <c r="C80" s="23">
        <f aca="true" t="shared" si="13" ref="C80:L80">IF(AND(C70&gt;=C71,C71&gt;=C72,C72&gt;=C73,C73&gt;=C74,C74&gt;=C75,C75&gt;=C76,C76&gt;=C77,C77&gt;=C78),(IF(SUM(C70:C73)&gt;0,SUM(C70:C72),0)),0)</f>
        <v>367</v>
      </c>
      <c r="D80" s="23">
        <f t="shared" si="13"/>
        <v>0</v>
      </c>
      <c r="E80" s="23">
        <f t="shared" si="13"/>
        <v>364</v>
      </c>
      <c r="F80" s="23">
        <f t="shared" si="13"/>
        <v>355</v>
      </c>
      <c r="G80" s="23">
        <f t="shared" si="13"/>
        <v>389</v>
      </c>
      <c r="H80" s="23">
        <f t="shared" si="13"/>
        <v>357</v>
      </c>
      <c r="I80" s="23">
        <f t="shared" si="13"/>
        <v>0</v>
      </c>
      <c r="J80" s="23">
        <f t="shared" si="13"/>
        <v>369</v>
      </c>
      <c r="K80" s="23">
        <f t="shared" si="13"/>
        <v>379</v>
      </c>
      <c r="L80" s="23">
        <f t="shared" si="13"/>
        <v>378</v>
      </c>
      <c r="M80" s="23">
        <f>IF(SUM(C80:L80)=0,0,SUM(C80:L80))</f>
        <v>2958</v>
      </c>
      <c r="N80" s="24">
        <f>IF(COUNT(C80:L80)&gt;0,M80/COUNT(C80:L80),0)</f>
        <v>295.8</v>
      </c>
      <c r="O80" s="38"/>
      <c r="P80" s="38"/>
      <c r="Q80" s="38"/>
      <c r="R80" s="38"/>
    </row>
    <row r="81" spans="1:18" s="7" customFormat="1" ht="12.75" customHeight="1">
      <c r="A81" s="38"/>
      <c r="B81" s="25" t="s">
        <v>18</v>
      </c>
      <c r="C81" s="20">
        <f aca="true" t="shared" si="14" ref="C81:L81">IF(C84=$A$2,C$24,IF(C84=$A$30,C$52,IF(C84=$A$58,C$80,IF(C84=$A$86,C$108,IF(C84=$A$114,C$136,IF(C84=$A$142,C$164,0))))))</f>
        <v>343</v>
      </c>
      <c r="D81" s="20">
        <f t="shared" si="14"/>
        <v>0</v>
      </c>
      <c r="E81" s="20">
        <f t="shared" si="14"/>
        <v>337</v>
      </c>
      <c r="F81" s="20">
        <f t="shared" si="14"/>
        <v>367</v>
      </c>
      <c r="G81" s="20">
        <f t="shared" si="14"/>
        <v>397</v>
      </c>
      <c r="H81" s="20">
        <f t="shared" si="14"/>
        <v>318</v>
      </c>
      <c r="I81" s="20">
        <f t="shared" si="14"/>
        <v>0</v>
      </c>
      <c r="J81" s="20">
        <f t="shared" si="14"/>
        <v>356</v>
      </c>
      <c r="K81" s="20">
        <f t="shared" si="14"/>
        <v>365</v>
      </c>
      <c r="L81" s="20">
        <f t="shared" si="14"/>
        <v>393</v>
      </c>
      <c r="M81" s="20">
        <f>IF(SUM(C81:L81)=0,0,SUM(C81:L81))</f>
        <v>2876</v>
      </c>
      <c r="N81" s="26">
        <f>IF(COUNT(C81:L81)&gt;0,M81/COUNT(C81:L81),"")</f>
        <v>287.6</v>
      </c>
      <c r="O81" s="38"/>
      <c r="P81" s="38"/>
      <c r="Q81" s="38"/>
      <c r="R81" s="38"/>
    </row>
    <row r="82" spans="1:18" ht="12.75">
      <c r="A82" s="3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6"/>
      <c r="O82" s="37"/>
      <c r="P82" s="37"/>
      <c r="Q82" s="37"/>
      <c r="R82" s="37"/>
    </row>
    <row r="83" spans="1:18" ht="13.5" thickBot="1">
      <c r="A83" s="37"/>
      <c r="B83" s="29" t="s">
        <v>6</v>
      </c>
      <c r="C83" s="30">
        <f>IF(C80&gt;C81,2,IF(C80&lt;C81,0,IF(AND(C80=0,C81=0),"",1)))</f>
        <v>2</v>
      </c>
      <c r="D83" s="30">
        <f aca="true" t="shared" si="15" ref="D83:L83">IF(D80&gt;D81,2,IF(D80&lt;D81,0,IF(AND(D80=0,D81=0),"",1)))</f>
      </c>
      <c r="E83" s="30">
        <f t="shared" si="15"/>
        <v>2</v>
      </c>
      <c r="F83" s="30">
        <f t="shared" si="15"/>
        <v>0</v>
      </c>
      <c r="G83" s="30">
        <f t="shared" si="15"/>
        <v>0</v>
      </c>
      <c r="H83" s="30">
        <f t="shared" si="15"/>
        <v>2</v>
      </c>
      <c r="I83" s="30">
        <f t="shared" si="15"/>
      </c>
      <c r="J83" s="30">
        <f t="shared" si="15"/>
        <v>2</v>
      </c>
      <c r="K83" s="30">
        <f t="shared" si="15"/>
        <v>2</v>
      </c>
      <c r="L83" s="30">
        <f t="shared" si="15"/>
        <v>0</v>
      </c>
      <c r="M83" s="30">
        <f>SUM(C83:L83)</f>
        <v>10</v>
      </c>
      <c r="N83" s="31"/>
      <c r="O83" s="37"/>
      <c r="P83" s="37"/>
      <c r="Q83" s="37"/>
      <c r="R83" s="37"/>
    </row>
    <row r="84" spans="1:18" ht="22.5" customHeight="1" thickBot="1" thickTop="1">
      <c r="A84" s="37"/>
      <c r="B84" s="33" t="s">
        <v>20</v>
      </c>
      <c r="C84" s="34">
        <f>IF(Zuordnung!D11&gt;0,Zuordnung!D11,"")</f>
        <v>4</v>
      </c>
      <c r="D84" s="34">
        <f>IF(Zuordnung!E11&gt;0,Zuordnung!E11,"")</f>
        <v>6</v>
      </c>
      <c r="E84" s="34">
        <f>IF(Zuordnung!F11&gt;0,Zuordnung!F11,"")</f>
        <v>5</v>
      </c>
      <c r="F84" s="34">
        <f>IF(Zuordnung!G11&gt;0,Zuordnung!G11,"")</f>
        <v>1</v>
      </c>
      <c r="G84" s="34">
        <f>IF(Zuordnung!H11&gt;0,Zuordnung!H11,"")</f>
        <v>2</v>
      </c>
      <c r="H84" s="34">
        <f>IF(Zuordnung!I11&gt;0,Zuordnung!I11,"")</f>
        <v>4</v>
      </c>
      <c r="I84" s="34">
        <f>IF(Zuordnung!J11&gt;0,Zuordnung!J11,"")</f>
        <v>6</v>
      </c>
      <c r="J84" s="34">
        <f>IF(Zuordnung!K11&gt;0,Zuordnung!K11,"")</f>
        <v>5</v>
      </c>
      <c r="K84" s="34">
        <f>IF(Zuordnung!L11&gt;0,Zuordnung!L11,"")</f>
        <v>1</v>
      </c>
      <c r="L84" s="34">
        <f>IF(Zuordnung!M11&gt;0,Zuordnung!M11,"")</f>
        <v>2</v>
      </c>
      <c r="M84" s="92"/>
      <c r="N84" s="93"/>
      <c r="O84" s="37"/>
      <c r="P84" s="37"/>
      <c r="Q84" s="37"/>
      <c r="R84" s="37"/>
    </row>
    <row r="85" spans="1:18" ht="37.5" customHeight="1" thickBot="1" thickTop="1">
      <c r="A85" s="37"/>
      <c r="B85" s="37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7"/>
      <c r="P85" s="37"/>
      <c r="Q85" s="37"/>
      <c r="R85" s="37"/>
    </row>
    <row r="86" spans="1:18" ht="38.25" customHeight="1" thickBot="1" thickTop="1">
      <c r="A86" s="32">
        <f>IF(Zuordnung!C13&gt;0,Zuordnung!C13,"")</f>
        <v>4</v>
      </c>
      <c r="B86" s="94" t="str">
        <f>Zuordnung!D13</f>
        <v>Hartefeld 1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6"/>
      <c r="N86" s="97"/>
      <c r="O86" s="37"/>
      <c r="P86" s="37"/>
      <c r="Q86" s="37"/>
      <c r="R86" s="37"/>
    </row>
    <row r="87" spans="1:18" s="7" customFormat="1" ht="13.5" thickTop="1">
      <c r="A87" s="38"/>
      <c r="B87" s="17" t="s">
        <v>19</v>
      </c>
      <c r="C87" s="18">
        <v>1</v>
      </c>
      <c r="D87" s="18">
        <v>2</v>
      </c>
      <c r="E87" s="18">
        <v>3</v>
      </c>
      <c r="F87" s="18">
        <v>4</v>
      </c>
      <c r="G87" s="18">
        <v>5</v>
      </c>
      <c r="H87" s="18">
        <v>6</v>
      </c>
      <c r="I87" s="18">
        <v>7</v>
      </c>
      <c r="J87" s="18">
        <v>8</v>
      </c>
      <c r="K87" s="18">
        <v>9</v>
      </c>
      <c r="L87" s="18">
        <v>10</v>
      </c>
      <c r="M87" s="18" t="s">
        <v>14</v>
      </c>
      <c r="N87" s="19" t="s">
        <v>15</v>
      </c>
      <c r="O87" s="38"/>
      <c r="P87" s="38"/>
      <c r="Q87" s="38"/>
      <c r="R87" s="38"/>
    </row>
    <row r="88" spans="1:18" ht="12.75">
      <c r="A88" s="37"/>
      <c r="B88" s="2" t="s">
        <v>52</v>
      </c>
      <c r="C88" s="1">
        <v>106</v>
      </c>
      <c r="D88" s="1">
        <v>118</v>
      </c>
      <c r="E88" s="1">
        <v>119</v>
      </c>
      <c r="F88" s="1">
        <v>115</v>
      </c>
      <c r="G88" s="1"/>
      <c r="H88" s="1">
        <v>107</v>
      </c>
      <c r="I88" s="1">
        <v>131</v>
      </c>
      <c r="J88" s="1">
        <v>109</v>
      </c>
      <c r="K88" s="1">
        <v>114</v>
      </c>
      <c r="L88" s="1"/>
      <c r="M88" s="20">
        <f>IF(SUM(C88:L88)=0,"",SUM(C88:L88)-MIN(C88:L88))</f>
        <v>813</v>
      </c>
      <c r="N88" s="21">
        <f>IF(M88="","",IF(COUNTA(C88:L88)-1&gt;0,M88/(COUNTA(C88:L88)-1),""))</f>
        <v>116.14285714285714</v>
      </c>
      <c r="O88" s="37"/>
      <c r="P88" s="37"/>
      <c r="Q88" s="37"/>
      <c r="R88" s="37"/>
    </row>
    <row r="89" spans="1:18" ht="12.75">
      <c r="A89" s="37"/>
      <c r="B89" s="2" t="s">
        <v>53</v>
      </c>
      <c r="C89" s="1">
        <v>115</v>
      </c>
      <c r="D89" s="1">
        <v>112</v>
      </c>
      <c r="E89" s="1">
        <v>115</v>
      </c>
      <c r="F89" s="1">
        <v>111</v>
      </c>
      <c r="G89" s="1"/>
      <c r="H89" s="1">
        <v>105</v>
      </c>
      <c r="I89" s="1">
        <v>113</v>
      </c>
      <c r="J89" s="1">
        <v>113</v>
      </c>
      <c r="K89" s="1">
        <v>120</v>
      </c>
      <c r="L89" s="1"/>
      <c r="M89" s="20">
        <f aca="true" t="shared" si="16" ref="M89:M96">IF(SUM(C89:L89)=0,"",SUM(C89:L89)-MIN(C89:L89))</f>
        <v>799</v>
      </c>
      <c r="N89" s="21">
        <f aca="true" t="shared" si="17" ref="N89:N96">IF(M89="","",IF(COUNTA(C89:L89)-1&gt;0,M89/(COUNTA(C89:L89)-1),""))</f>
        <v>114.14285714285714</v>
      </c>
      <c r="O89" s="37"/>
      <c r="P89" s="37"/>
      <c r="Q89" s="37"/>
      <c r="R89" s="37"/>
    </row>
    <row r="90" spans="1:18" ht="12.75">
      <c r="A90" s="37"/>
      <c r="B90" s="2" t="s">
        <v>54</v>
      </c>
      <c r="C90" s="1">
        <v>122</v>
      </c>
      <c r="D90" s="1">
        <v>105</v>
      </c>
      <c r="E90" s="1">
        <v>108</v>
      </c>
      <c r="F90" s="1">
        <v>102</v>
      </c>
      <c r="G90" s="1"/>
      <c r="H90" s="1">
        <v>106</v>
      </c>
      <c r="I90" s="1">
        <v>119</v>
      </c>
      <c r="J90" s="1">
        <v>121</v>
      </c>
      <c r="K90" s="1">
        <v>123</v>
      </c>
      <c r="L90" s="1"/>
      <c r="M90" s="20">
        <f t="shared" si="16"/>
        <v>804</v>
      </c>
      <c r="N90" s="21">
        <f t="shared" si="17"/>
        <v>114.85714285714286</v>
      </c>
      <c r="O90" s="37"/>
      <c r="P90" s="37"/>
      <c r="Q90" s="37"/>
      <c r="R90" s="37"/>
    </row>
    <row r="91" spans="1:18" ht="12.75">
      <c r="A91" s="37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20">
        <f t="shared" si="16"/>
      </c>
      <c r="N91" s="21">
        <f t="shared" si="17"/>
      </c>
      <c r="O91" s="37"/>
      <c r="P91" s="37"/>
      <c r="Q91" s="37"/>
      <c r="R91" s="37"/>
    </row>
    <row r="92" spans="1:18" ht="12.75">
      <c r="A92" s="37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20">
        <f t="shared" si="16"/>
      </c>
      <c r="N92" s="21">
        <f t="shared" si="17"/>
      </c>
      <c r="O92" s="37"/>
      <c r="P92" s="37"/>
      <c r="Q92" s="37"/>
      <c r="R92" s="37"/>
    </row>
    <row r="93" spans="1:18" ht="12.75">
      <c r="A93" s="37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20">
        <f t="shared" si="16"/>
      </c>
      <c r="N93" s="21">
        <f t="shared" si="17"/>
      </c>
      <c r="O93" s="37"/>
      <c r="P93" s="37"/>
      <c r="Q93" s="37"/>
      <c r="R93" s="37"/>
    </row>
    <row r="94" spans="1:18" ht="12.75">
      <c r="A94" s="37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20">
        <f t="shared" si="16"/>
      </c>
      <c r="N94" s="21">
        <f t="shared" si="17"/>
      </c>
      <c r="O94" s="37"/>
      <c r="P94" s="37"/>
      <c r="Q94" s="37"/>
      <c r="R94" s="37"/>
    </row>
    <row r="95" spans="1:18" ht="12.75">
      <c r="A95" s="37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20">
        <f t="shared" si="16"/>
      </c>
      <c r="N95" s="21">
        <f t="shared" si="17"/>
      </c>
      <c r="O95" s="37"/>
      <c r="P95" s="37"/>
      <c r="Q95" s="37"/>
      <c r="R95" s="37"/>
    </row>
    <row r="96" spans="1:18" ht="12.75" customHeight="1">
      <c r="A96" s="37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20">
        <f t="shared" si="16"/>
      </c>
      <c r="N96" s="21">
        <f t="shared" si="17"/>
      </c>
      <c r="O96" s="37"/>
      <c r="P96" s="37"/>
      <c r="Q96" s="37"/>
      <c r="R96" s="37"/>
    </row>
    <row r="97" spans="1:18" ht="0.75" customHeight="1">
      <c r="A97" s="37"/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4"/>
      <c r="N97" s="11"/>
      <c r="O97" s="37"/>
      <c r="P97" s="37"/>
      <c r="Q97" s="37"/>
      <c r="R97" s="37"/>
    </row>
    <row r="98" spans="1:18" ht="0.75" customHeight="1">
      <c r="A98" s="37"/>
      <c r="B98" s="3"/>
      <c r="C98" s="1">
        <v>122</v>
      </c>
      <c r="D98" s="1">
        <v>118</v>
      </c>
      <c r="E98" s="1">
        <v>119</v>
      </c>
      <c r="F98" s="1">
        <v>115</v>
      </c>
      <c r="G98" s="1"/>
      <c r="H98" s="1">
        <v>107</v>
      </c>
      <c r="I98" s="1">
        <v>131</v>
      </c>
      <c r="J98" s="1">
        <v>121</v>
      </c>
      <c r="K98" s="1">
        <v>123</v>
      </c>
      <c r="L98" s="1"/>
      <c r="M98" s="4"/>
      <c r="N98" s="11"/>
      <c r="O98" s="37"/>
      <c r="P98" s="37"/>
      <c r="Q98" s="37"/>
      <c r="R98" s="37"/>
    </row>
    <row r="99" spans="1:18" ht="0.75" customHeight="1">
      <c r="A99" s="37"/>
      <c r="B99" s="3"/>
      <c r="C99" s="1">
        <v>115</v>
      </c>
      <c r="D99" s="1">
        <v>112</v>
      </c>
      <c r="E99" s="1">
        <v>115</v>
      </c>
      <c r="F99" s="1">
        <v>111</v>
      </c>
      <c r="G99" s="1"/>
      <c r="H99" s="1">
        <v>106</v>
      </c>
      <c r="I99" s="1">
        <v>119</v>
      </c>
      <c r="J99" s="1">
        <v>113</v>
      </c>
      <c r="K99" s="1">
        <v>120</v>
      </c>
      <c r="L99" s="1"/>
      <c r="M99" s="4"/>
      <c r="N99" s="11"/>
      <c r="O99" s="37"/>
      <c r="P99" s="37"/>
      <c r="Q99" s="37"/>
      <c r="R99" s="37"/>
    </row>
    <row r="100" spans="1:18" ht="0.75" customHeight="1">
      <c r="A100" s="37"/>
      <c r="B100" s="3"/>
      <c r="C100" s="1">
        <v>106</v>
      </c>
      <c r="D100" s="1">
        <v>105</v>
      </c>
      <c r="E100" s="1">
        <v>108</v>
      </c>
      <c r="F100" s="1">
        <v>102</v>
      </c>
      <c r="G100" s="1"/>
      <c r="H100" s="1">
        <v>105</v>
      </c>
      <c r="I100" s="1">
        <v>113</v>
      </c>
      <c r="J100" s="1">
        <v>109</v>
      </c>
      <c r="K100" s="1">
        <v>114</v>
      </c>
      <c r="L100" s="1"/>
      <c r="M100" s="4"/>
      <c r="N100" s="11"/>
      <c r="O100" s="37"/>
      <c r="P100" s="37"/>
      <c r="Q100" s="37"/>
      <c r="R100" s="37"/>
    </row>
    <row r="101" spans="1:18" ht="0.75" customHeight="1">
      <c r="A101" s="37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"/>
      <c r="N101" s="11"/>
      <c r="O101" s="37"/>
      <c r="P101" s="37"/>
      <c r="Q101" s="37"/>
      <c r="R101" s="37"/>
    </row>
    <row r="102" spans="1:18" ht="0.75" customHeight="1">
      <c r="A102" s="37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"/>
      <c r="N102" s="11"/>
      <c r="O102" s="37"/>
      <c r="P102" s="37"/>
      <c r="Q102" s="37"/>
      <c r="R102" s="37"/>
    </row>
    <row r="103" spans="1:18" ht="0.75" customHeight="1">
      <c r="A103" s="37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"/>
      <c r="N103" s="11"/>
      <c r="O103" s="37"/>
      <c r="P103" s="37"/>
      <c r="Q103" s="37"/>
      <c r="R103" s="37"/>
    </row>
    <row r="104" spans="1:18" ht="0.75" customHeight="1">
      <c r="A104" s="37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/>
      <c r="N104" s="11"/>
      <c r="O104" s="37"/>
      <c r="P104" s="37"/>
      <c r="Q104" s="37"/>
      <c r="R104" s="37"/>
    </row>
    <row r="105" spans="1:18" ht="0.75" customHeight="1">
      <c r="A105" s="37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/>
      <c r="N105" s="11"/>
      <c r="O105" s="37"/>
      <c r="P105" s="37"/>
      <c r="Q105" s="37"/>
      <c r="R105" s="37"/>
    </row>
    <row r="106" spans="1:18" ht="0.75" customHeight="1">
      <c r="A106" s="37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/>
      <c r="N106" s="11"/>
      <c r="O106" s="37"/>
      <c r="P106" s="37"/>
      <c r="Q106" s="37"/>
      <c r="R106" s="37"/>
    </row>
    <row r="107" spans="1:18" ht="0.75" customHeight="1" thickBot="1">
      <c r="A107" s="37"/>
      <c r="B107" s="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0"/>
      <c r="N107" s="12"/>
      <c r="O107" s="37"/>
      <c r="P107" s="37"/>
      <c r="Q107" s="37"/>
      <c r="R107" s="37"/>
    </row>
    <row r="108" spans="1:18" s="7" customFormat="1" ht="12.75" customHeight="1">
      <c r="A108" s="38"/>
      <c r="B108" s="22" t="s">
        <v>17</v>
      </c>
      <c r="C108" s="23">
        <f aca="true" t="shared" si="18" ref="C108:L108">IF(AND(C98&gt;=C99,C99&gt;=C100,C100&gt;=C101,C101&gt;=C102,C102&gt;=C103,C103&gt;=C104,C104&gt;=C105,C105&gt;=C106),(IF(SUM(C98:C101)&gt;0,SUM(C98:C100),0)),0)</f>
        <v>343</v>
      </c>
      <c r="D108" s="23">
        <f t="shared" si="18"/>
        <v>335</v>
      </c>
      <c r="E108" s="23">
        <f t="shared" si="18"/>
        <v>342</v>
      </c>
      <c r="F108" s="23">
        <f t="shared" si="18"/>
        <v>328</v>
      </c>
      <c r="G108" s="23">
        <f t="shared" si="18"/>
        <v>0</v>
      </c>
      <c r="H108" s="23">
        <f t="shared" si="18"/>
        <v>318</v>
      </c>
      <c r="I108" s="23">
        <f t="shared" si="18"/>
        <v>363</v>
      </c>
      <c r="J108" s="23">
        <f t="shared" si="18"/>
        <v>343</v>
      </c>
      <c r="K108" s="23">
        <f t="shared" si="18"/>
        <v>357</v>
      </c>
      <c r="L108" s="23">
        <f t="shared" si="18"/>
        <v>0</v>
      </c>
      <c r="M108" s="23">
        <f>IF(SUM(C108:L108)=0,0,SUM(C108:L108))</f>
        <v>2729</v>
      </c>
      <c r="N108" s="24">
        <f>IF(COUNT(C108:L108)&gt;0,M108/COUNT(C108:L108),0)</f>
        <v>272.9</v>
      </c>
      <c r="O108" s="38"/>
      <c r="P108" s="38"/>
      <c r="Q108" s="38"/>
      <c r="R108" s="38"/>
    </row>
    <row r="109" spans="1:18" s="7" customFormat="1" ht="12.75" customHeight="1">
      <c r="A109" s="38"/>
      <c r="B109" s="25" t="s">
        <v>18</v>
      </c>
      <c r="C109" s="20">
        <f aca="true" t="shared" si="19" ref="C109:L109">IF(C112=$A$2,C$24,IF(C112=$A$30,C$52,IF(C112=$A$58,C$80,IF(C112=$A$86,C$108,IF(C112=$A$114,C$136,IF(C112=$A$142,C$164,0))))))</f>
        <v>367</v>
      </c>
      <c r="D109" s="20">
        <f t="shared" si="19"/>
        <v>379</v>
      </c>
      <c r="E109" s="20">
        <f t="shared" si="19"/>
        <v>361</v>
      </c>
      <c r="F109" s="20">
        <f t="shared" si="19"/>
        <v>372</v>
      </c>
      <c r="G109" s="20">
        <f t="shared" si="19"/>
        <v>0</v>
      </c>
      <c r="H109" s="20">
        <f t="shared" si="19"/>
        <v>357</v>
      </c>
      <c r="I109" s="20">
        <f t="shared" si="19"/>
        <v>391</v>
      </c>
      <c r="J109" s="20">
        <f t="shared" si="19"/>
        <v>370</v>
      </c>
      <c r="K109" s="20">
        <f t="shared" si="19"/>
        <v>369</v>
      </c>
      <c r="L109" s="20">
        <f t="shared" si="19"/>
        <v>0</v>
      </c>
      <c r="M109" s="20">
        <f>IF(SUM(C109:L109)=0,0,SUM(C109:L109))</f>
        <v>2966</v>
      </c>
      <c r="N109" s="26">
        <f>IF(COUNT(C109:L109)&gt;0,M109/COUNT(C109:L109),"")</f>
        <v>296.6</v>
      </c>
      <c r="O109" s="38"/>
      <c r="P109" s="38"/>
      <c r="Q109" s="38"/>
      <c r="R109" s="38"/>
    </row>
    <row r="110" spans="1:18" ht="12.75">
      <c r="A110" s="37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"/>
      <c r="O110" s="37"/>
      <c r="P110" s="37"/>
      <c r="Q110" s="37"/>
      <c r="R110" s="37"/>
    </row>
    <row r="111" spans="1:18" ht="13.5" thickBot="1">
      <c r="A111" s="37"/>
      <c r="B111" s="29" t="s">
        <v>6</v>
      </c>
      <c r="C111" s="30">
        <f>IF(C108&gt;C109,2,IF(C108&lt;C109,0,IF(AND(C108=0,C109=0),"",1)))</f>
        <v>0</v>
      </c>
      <c r="D111" s="30">
        <f aca="true" t="shared" si="20" ref="D111:L111">IF(D108&gt;D109,2,IF(D108&lt;D109,0,IF(AND(D108=0,D109=0),"",1)))</f>
        <v>0</v>
      </c>
      <c r="E111" s="30">
        <f t="shared" si="20"/>
        <v>0</v>
      </c>
      <c r="F111" s="30">
        <f t="shared" si="20"/>
        <v>0</v>
      </c>
      <c r="G111" s="30">
        <f t="shared" si="20"/>
      </c>
      <c r="H111" s="30">
        <f t="shared" si="20"/>
        <v>0</v>
      </c>
      <c r="I111" s="30">
        <f t="shared" si="20"/>
        <v>0</v>
      </c>
      <c r="J111" s="30">
        <f t="shared" si="20"/>
        <v>0</v>
      </c>
      <c r="K111" s="30">
        <f t="shared" si="20"/>
        <v>0</v>
      </c>
      <c r="L111" s="30">
        <f t="shared" si="20"/>
      </c>
      <c r="M111" s="30">
        <f>SUM(C111:L111)</f>
        <v>0</v>
      </c>
      <c r="N111" s="31"/>
      <c r="O111" s="37"/>
      <c r="P111" s="37"/>
      <c r="Q111" s="37"/>
      <c r="R111" s="37"/>
    </row>
    <row r="112" spans="1:18" ht="22.5" customHeight="1" thickBot="1" thickTop="1">
      <c r="A112" s="37"/>
      <c r="B112" s="33" t="s">
        <v>20</v>
      </c>
      <c r="C112" s="34">
        <f>IF(Zuordnung!D14&gt;0,Zuordnung!D14,"")</f>
        <v>3</v>
      </c>
      <c r="D112" s="34">
        <f>IF(Zuordnung!E14&gt;0,Zuordnung!E14,"")</f>
        <v>1</v>
      </c>
      <c r="E112" s="34">
        <f>IF(Zuordnung!F14&gt;0,Zuordnung!F14,"")</f>
        <v>2</v>
      </c>
      <c r="F112" s="34">
        <f>IF(Zuordnung!G14&gt;0,Zuordnung!G14,"")</f>
        <v>5</v>
      </c>
      <c r="G112" s="34">
        <f>IF(Zuordnung!H14&gt;0,Zuordnung!H14,"")</f>
        <v>6</v>
      </c>
      <c r="H112" s="34">
        <f>IF(Zuordnung!I14&gt;0,Zuordnung!I14,"")</f>
        <v>3</v>
      </c>
      <c r="I112" s="34">
        <f>IF(Zuordnung!J14&gt;0,Zuordnung!J14,"")</f>
        <v>1</v>
      </c>
      <c r="J112" s="34">
        <f>IF(Zuordnung!K14&gt;0,Zuordnung!K14,"")</f>
        <v>2</v>
      </c>
      <c r="K112" s="34">
        <f>IF(Zuordnung!L14&gt;0,Zuordnung!L14,"")</f>
        <v>5</v>
      </c>
      <c r="L112" s="34">
        <f>IF(Zuordnung!M14&gt;0,Zuordnung!M14,"")</f>
        <v>6</v>
      </c>
      <c r="M112" s="92"/>
      <c r="N112" s="93"/>
      <c r="O112" s="37"/>
      <c r="P112" s="37"/>
      <c r="Q112" s="37"/>
      <c r="R112" s="37"/>
    </row>
    <row r="113" spans="1:18" ht="37.5" customHeight="1" thickBot="1" thickTop="1">
      <c r="A113" s="37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7"/>
      <c r="P113" s="37"/>
      <c r="Q113" s="37"/>
      <c r="R113" s="37"/>
    </row>
    <row r="114" spans="1:18" ht="38.25" customHeight="1" thickBot="1" thickTop="1">
      <c r="A114" s="32">
        <f>IF(Zuordnung!C16&gt;0,Zuordnung!C16,"")</f>
        <v>5</v>
      </c>
      <c r="B114" s="94" t="str">
        <f>Zuordnung!D16</f>
        <v>Aldekerk-Eyll-Rahm 2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6"/>
      <c r="N114" s="97"/>
      <c r="O114" s="37"/>
      <c r="P114" s="37"/>
      <c r="Q114" s="37"/>
      <c r="R114" s="37"/>
    </row>
    <row r="115" spans="1:18" s="7" customFormat="1" ht="13.5" thickTop="1">
      <c r="A115" s="38"/>
      <c r="B115" s="17" t="s">
        <v>19</v>
      </c>
      <c r="C115" s="18">
        <v>1</v>
      </c>
      <c r="D115" s="18">
        <v>2</v>
      </c>
      <c r="E115" s="18">
        <v>3</v>
      </c>
      <c r="F115" s="18">
        <v>4</v>
      </c>
      <c r="G115" s="18">
        <v>5</v>
      </c>
      <c r="H115" s="18">
        <v>6</v>
      </c>
      <c r="I115" s="18">
        <v>7</v>
      </c>
      <c r="J115" s="18">
        <v>8</v>
      </c>
      <c r="K115" s="18">
        <v>9</v>
      </c>
      <c r="L115" s="18">
        <v>10</v>
      </c>
      <c r="M115" s="18" t="s">
        <v>14</v>
      </c>
      <c r="N115" s="19" t="s">
        <v>15</v>
      </c>
      <c r="O115" s="38"/>
      <c r="P115" s="38"/>
      <c r="Q115" s="38"/>
      <c r="R115" s="38"/>
    </row>
    <row r="116" spans="1:18" ht="12.75">
      <c r="A116" s="37"/>
      <c r="B116" s="2" t="s">
        <v>55</v>
      </c>
      <c r="C116" s="1"/>
      <c r="D116" s="1">
        <v>118</v>
      </c>
      <c r="E116" s="1">
        <v>116</v>
      </c>
      <c r="F116" s="1">
        <v>121</v>
      </c>
      <c r="G116" s="1">
        <v>118</v>
      </c>
      <c r="H116" s="1"/>
      <c r="I116" s="1">
        <v>125</v>
      </c>
      <c r="J116" s="1">
        <v>122</v>
      </c>
      <c r="K116" s="1">
        <v>114</v>
      </c>
      <c r="L116" s="1">
        <v>121</v>
      </c>
      <c r="M116" s="20">
        <f>IF(SUM(C116:L116)=0,"",SUM(C116:L116)-MIN(C116:L116))</f>
        <v>841</v>
      </c>
      <c r="N116" s="21">
        <f>IF(M116="","",IF(COUNTA(C116:L116)-1&gt;0,M116/(COUNTA(C116:L116)-1),""))</f>
        <v>120.14285714285714</v>
      </c>
      <c r="O116" s="37"/>
      <c r="P116" s="37"/>
      <c r="Q116" s="37"/>
      <c r="R116" s="37"/>
    </row>
    <row r="117" spans="1:18" ht="12.75">
      <c r="A117" s="37"/>
      <c r="B117" s="2" t="s">
        <v>56</v>
      </c>
      <c r="C117" s="1"/>
      <c r="D117" s="1">
        <v>102</v>
      </c>
      <c r="E117" s="1">
        <v>100</v>
      </c>
      <c r="F117" s="1">
        <v>126</v>
      </c>
      <c r="G117" s="1">
        <v>122</v>
      </c>
      <c r="H117" s="1"/>
      <c r="I117" s="1">
        <v>124</v>
      </c>
      <c r="J117" s="1">
        <v>112</v>
      </c>
      <c r="K117" s="1">
        <v>120</v>
      </c>
      <c r="L117" s="1">
        <v>124</v>
      </c>
      <c r="M117" s="20">
        <f aca="true" t="shared" si="21" ref="M117:M124">IF(SUM(C117:L117)=0,"",SUM(C117:L117)-MIN(C117:L117))</f>
        <v>830</v>
      </c>
      <c r="N117" s="21">
        <f aca="true" t="shared" si="22" ref="N117:N124">IF(M117="","",IF(COUNTA(C117:L117)-1&gt;0,M117/(COUNTA(C117:L117)-1),""))</f>
        <v>118.57142857142857</v>
      </c>
      <c r="O117" s="37"/>
      <c r="P117" s="37"/>
      <c r="Q117" s="37"/>
      <c r="R117" s="37"/>
    </row>
    <row r="118" spans="1:18" ht="12.75">
      <c r="A118" s="37"/>
      <c r="B118" s="2" t="s">
        <v>57</v>
      </c>
      <c r="C118" s="1"/>
      <c r="D118" s="1">
        <v>109</v>
      </c>
      <c r="E118" s="1">
        <v>109</v>
      </c>
      <c r="F118" s="1">
        <v>110</v>
      </c>
      <c r="G118" s="1">
        <v>111</v>
      </c>
      <c r="H118" s="1"/>
      <c r="I118" s="1">
        <v>111</v>
      </c>
      <c r="J118" s="1">
        <v>118</v>
      </c>
      <c r="K118" s="1">
        <v>127</v>
      </c>
      <c r="L118" s="1">
        <v>103</v>
      </c>
      <c r="M118" s="20">
        <f t="shared" si="21"/>
        <v>795</v>
      </c>
      <c r="N118" s="21">
        <f t="shared" si="22"/>
        <v>113.57142857142857</v>
      </c>
      <c r="O118" s="37"/>
      <c r="P118" s="37"/>
      <c r="Q118" s="37"/>
      <c r="R118" s="37"/>
    </row>
    <row r="119" spans="1:18" ht="12.75">
      <c r="A119" s="37"/>
      <c r="B119" s="2" t="s">
        <v>58</v>
      </c>
      <c r="C119" s="1"/>
      <c r="D119" s="1">
        <v>111</v>
      </c>
      <c r="E119" s="1">
        <v>0</v>
      </c>
      <c r="F119" s="1">
        <v>120</v>
      </c>
      <c r="G119" s="1">
        <v>104</v>
      </c>
      <c r="H119" s="1"/>
      <c r="I119" s="1">
        <v>107</v>
      </c>
      <c r="J119" s="1">
        <v>116</v>
      </c>
      <c r="K119" s="1">
        <v>115</v>
      </c>
      <c r="L119" s="1">
        <v>93</v>
      </c>
      <c r="M119" s="20">
        <f t="shared" si="21"/>
        <v>766</v>
      </c>
      <c r="N119" s="21">
        <f t="shared" si="22"/>
        <v>109.42857142857143</v>
      </c>
      <c r="O119" s="37"/>
      <c r="P119" s="37"/>
      <c r="Q119" s="37"/>
      <c r="R119" s="37"/>
    </row>
    <row r="120" spans="1:18" ht="12.75">
      <c r="A120" s="37"/>
      <c r="B120" s="2" t="s">
        <v>59</v>
      </c>
      <c r="C120" s="1"/>
      <c r="D120" s="1">
        <v>106</v>
      </c>
      <c r="E120" s="1">
        <v>112</v>
      </c>
      <c r="F120" s="1">
        <v>107</v>
      </c>
      <c r="G120" s="1">
        <v>119</v>
      </c>
      <c r="H120" s="1"/>
      <c r="I120" s="1">
        <v>117</v>
      </c>
      <c r="J120" s="1">
        <v>108</v>
      </c>
      <c r="K120" s="1">
        <v>115</v>
      </c>
      <c r="L120" s="1">
        <v>107</v>
      </c>
      <c r="M120" s="20">
        <f t="shared" si="21"/>
        <v>785</v>
      </c>
      <c r="N120" s="21">
        <f t="shared" si="22"/>
        <v>112.14285714285714</v>
      </c>
      <c r="O120" s="37"/>
      <c r="P120" s="37"/>
      <c r="Q120" s="37"/>
      <c r="R120" s="37"/>
    </row>
    <row r="121" spans="1:18" ht="12.75">
      <c r="A121" s="37"/>
      <c r="B121" s="2" t="s">
        <v>60</v>
      </c>
      <c r="C121" s="1"/>
      <c r="D121" s="1"/>
      <c r="E121" s="1">
        <v>0</v>
      </c>
      <c r="F121" s="1">
        <v>125</v>
      </c>
      <c r="G121" s="1"/>
      <c r="H121" s="1"/>
      <c r="I121" s="1"/>
      <c r="J121" s="1"/>
      <c r="K121" s="1">
        <v>122</v>
      </c>
      <c r="L121" s="1">
        <v>125</v>
      </c>
      <c r="M121" s="20">
        <f t="shared" si="21"/>
        <v>372</v>
      </c>
      <c r="N121" s="21">
        <f t="shared" si="22"/>
        <v>124</v>
      </c>
      <c r="O121" s="37"/>
      <c r="P121" s="37"/>
      <c r="Q121" s="37"/>
      <c r="R121" s="37"/>
    </row>
    <row r="122" spans="1:18" ht="12.75">
      <c r="A122" s="37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0">
        <f t="shared" si="21"/>
      </c>
      <c r="N122" s="21">
        <f t="shared" si="22"/>
      </c>
      <c r="O122" s="37"/>
      <c r="P122" s="37"/>
      <c r="Q122" s="37"/>
      <c r="R122" s="37"/>
    </row>
    <row r="123" spans="1:18" ht="12.75">
      <c r="A123" s="37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0">
        <f t="shared" si="21"/>
      </c>
      <c r="N123" s="21">
        <f t="shared" si="22"/>
      </c>
      <c r="O123" s="37"/>
      <c r="P123" s="37"/>
      <c r="Q123" s="37"/>
      <c r="R123" s="37"/>
    </row>
    <row r="124" spans="1:18" ht="12.75" customHeight="1">
      <c r="A124" s="37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0">
        <f t="shared" si="21"/>
      </c>
      <c r="N124" s="21">
        <f t="shared" si="22"/>
      </c>
      <c r="O124" s="37"/>
      <c r="P124" s="37"/>
      <c r="Q124" s="37"/>
      <c r="R124" s="37"/>
    </row>
    <row r="125" spans="1:18" ht="0.75" customHeight="1">
      <c r="A125" s="37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/>
      <c r="N125" s="11"/>
      <c r="O125" s="37"/>
      <c r="P125" s="37"/>
      <c r="Q125" s="37"/>
      <c r="R125" s="37"/>
    </row>
    <row r="126" spans="1:18" ht="0.75" customHeight="1">
      <c r="A126" s="37"/>
      <c r="B126" s="3"/>
      <c r="C126" s="1"/>
      <c r="D126" s="1">
        <v>118</v>
      </c>
      <c r="E126" s="1">
        <v>116</v>
      </c>
      <c r="F126" s="1">
        <v>126</v>
      </c>
      <c r="G126" s="1">
        <v>122</v>
      </c>
      <c r="H126" s="1"/>
      <c r="I126" s="1">
        <v>125</v>
      </c>
      <c r="J126" s="1">
        <v>122</v>
      </c>
      <c r="K126" s="1">
        <v>127</v>
      </c>
      <c r="L126" s="1">
        <v>125</v>
      </c>
      <c r="M126" s="4"/>
      <c r="N126" s="11"/>
      <c r="O126" s="37"/>
      <c r="P126" s="37"/>
      <c r="Q126" s="37"/>
      <c r="R126" s="37"/>
    </row>
    <row r="127" spans="1:18" ht="0.75" customHeight="1">
      <c r="A127" s="37"/>
      <c r="B127" s="3"/>
      <c r="C127" s="1"/>
      <c r="D127" s="1">
        <v>111</v>
      </c>
      <c r="E127" s="1">
        <v>112</v>
      </c>
      <c r="F127" s="1">
        <v>125</v>
      </c>
      <c r="G127" s="1">
        <v>119</v>
      </c>
      <c r="H127" s="1"/>
      <c r="I127" s="1">
        <v>124</v>
      </c>
      <c r="J127" s="1">
        <v>118</v>
      </c>
      <c r="K127" s="1">
        <v>122</v>
      </c>
      <c r="L127" s="1">
        <v>124</v>
      </c>
      <c r="M127" s="4"/>
      <c r="N127" s="11"/>
      <c r="O127" s="37"/>
      <c r="P127" s="37"/>
      <c r="Q127" s="37"/>
      <c r="R127" s="37"/>
    </row>
    <row r="128" spans="1:18" ht="0.75" customHeight="1">
      <c r="A128" s="37"/>
      <c r="B128" s="3"/>
      <c r="C128" s="1"/>
      <c r="D128" s="1">
        <v>109</v>
      </c>
      <c r="E128" s="1">
        <v>109</v>
      </c>
      <c r="F128" s="1">
        <v>121</v>
      </c>
      <c r="G128" s="1">
        <v>118</v>
      </c>
      <c r="H128" s="1"/>
      <c r="I128" s="1">
        <v>117</v>
      </c>
      <c r="J128" s="1">
        <v>116</v>
      </c>
      <c r="K128" s="1">
        <v>120</v>
      </c>
      <c r="L128" s="1">
        <v>121</v>
      </c>
      <c r="M128" s="4"/>
      <c r="N128" s="11"/>
      <c r="O128" s="37"/>
      <c r="P128" s="37"/>
      <c r="Q128" s="37"/>
      <c r="R128" s="37"/>
    </row>
    <row r="129" spans="1:18" ht="0.75" customHeight="1">
      <c r="A129" s="37"/>
      <c r="B129" s="3"/>
      <c r="C129" s="1"/>
      <c r="D129" s="1">
        <v>106</v>
      </c>
      <c r="E129" s="1">
        <v>100</v>
      </c>
      <c r="F129" s="1">
        <v>120</v>
      </c>
      <c r="G129" s="1">
        <v>111</v>
      </c>
      <c r="H129" s="1"/>
      <c r="I129" s="1">
        <v>111</v>
      </c>
      <c r="J129" s="1">
        <v>112</v>
      </c>
      <c r="K129" s="1">
        <v>115</v>
      </c>
      <c r="L129" s="1">
        <v>107</v>
      </c>
      <c r="M129" s="4"/>
      <c r="N129" s="11"/>
      <c r="O129" s="37"/>
      <c r="P129" s="37"/>
      <c r="Q129" s="37"/>
      <c r="R129" s="37"/>
    </row>
    <row r="130" spans="1:18" ht="0.75" customHeight="1">
      <c r="A130" s="37"/>
      <c r="B130" s="3"/>
      <c r="C130" s="1"/>
      <c r="D130" s="1">
        <v>102</v>
      </c>
      <c r="E130" s="1">
        <v>0</v>
      </c>
      <c r="F130" s="1">
        <v>110</v>
      </c>
      <c r="G130" s="1">
        <v>104</v>
      </c>
      <c r="H130" s="1"/>
      <c r="I130" s="1">
        <v>107</v>
      </c>
      <c r="J130" s="1">
        <v>108</v>
      </c>
      <c r="K130" s="1">
        <v>115</v>
      </c>
      <c r="L130" s="1">
        <v>103</v>
      </c>
      <c r="M130" s="4"/>
      <c r="N130" s="11"/>
      <c r="O130" s="37"/>
      <c r="P130" s="37"/>
      <c r="Q130" s="37"/>
      <c r="R130" s="37"/>
    </row>
    <row r="131" spans="1:18" ht="0.75" customHeight="1">
      <c r="A131" s="37"/>
      <c r="B131" s="3"/>
      <c r="C131" s="1"/>
      <c r="D131" s="1"/>
      <c r="E131" s="1">
        <v>0</v>
      </c>
      <c r="F131" s="1">
        <v>107</v>
      </c>
      <c r="G131" s="1"/>
      <c r="H131" s="1"/>
      <c r="I131" s="1"/>
      <c r="J131" s="1"/>
      <c r="K131" s="1">
        <v>114</v>
      </c>
      <c r="L131" s="1">
        <v>93</v>
      </c>
      <c r="M131" s="4"/>
      <c r="N131" s="11"/>
      <c r="O131" s="37"/>
      <c r="P131" s="37"/>
      <c r="Q131" s="37"/>
      <c r="R131" s="37"/>
    </row>
    <row r="132" spans="1:18" ht="0.75" customHeight="1">
      <c r="A132" s="37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/>
      <c r="N132" s="11"/>
      <c r="O132" s="37"/>
      <c r="P132" s="37"/>
      <c r="Q132" s="37"/>
      <c r="R132" s="37"/>
    </row>
    <row r="133" spans="1:18" ht="0.75" customHeight="1">
      <c r="A133" s="37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/>
      <c r="N133" s="11"/>
      <c r="O133" s="37"/>
      <c r="P133" s="37"/>
      <c r="Q133" s="37"/>
      <c r="R133" s="37"/>
    </row>
    <row r="134" spans="1:18" ht="0.75" customHeight="1">
      <c r="A134" s="37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/>
      <c r="N134" s="11"/>
      <c r="O134" s="37"/>
      <c r="P134" s="37"/>
      <c r="Q134" s="37"/>
      <c r="R134" s="37"/>
    </row>
    <row r="135" spans="1:18" ht="0.75" customHeight="1" thickBot="1">
      <c r="A135" s="37"/>
      <c r="B135" s="9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0"/>
      <c r="N135" s="12"/>
      <c r="O135" s="37"/>
      <c r="P135" s="37"/>
      <c r="Q135" s="37"/>
      <c r="R135" s="37"/>
    </row>
    <row r="136" spans="1:18" s="7" customFormat="1" ht="12.75" customHeight="1">
      <c r="A136" s="38"/>
      <c r="B136" s="22" t="s">
        <v>17</v>
      </c>
      <c r="C136" s="23">
        <f aca="true" t="shared" si="23" ref="C136:L136">IF(AND(C126&gt;=C127,C127&gt;=C128,C128&gt;=C129,C129&gt;=C130,C130&gt;=C131,C131&gt;=C132,C132&gt;=C133,C133&gt;=C134),(IF(SUM(C126:C129)&gt;0,SUM(C126:C128),0)),0)</f>
        <v>0</v>
      </c>
      <c r="D136" s="23">
        <f t="shared" si="23"/>
        <v>338</v>
      </c>
      <c r="E136" s="23">
        <f t="shared" si="23"/>
        <v>337</v>
      </c>
      <c r="F136" s="23">
        <f t="shared" si="23"/>
        <v>372</v>
      </c>
      <c r="G136" s="23">
        <f t="shared" si="23"/>
        <v>359</v>
      </c>
      <c r="H136" s="23">
        <f t="shared" si="23"/>
        <v>0</v>
      </c>
      <c r="I136" s="23">
        <f t="shared" si="23"/>
        <v>366</v>
      </c>
      <c r="J136" s="23">
        <f t="shared" si="23"/>
        <v>356</v>
      </c>
      <c r="K136" s="23">
        <f t="shared" si="23"/>
        <v>369</v>
      </c>
      <c r="L136" s="23">
        <f t="shared" si="23"/>
        <v>370</v>
      </c>
      <c r="M136" s="23">
        <f>IF(SUM(C136:L136)=0,0,SUM(C136:L136))</f>
        <v>2867</v>
      </c>
      <c r="N136" s="24">
        <f>IF(COUNT(C136:L136)&gt;0,M136/COUNT(C136:L136),0)</f>
        <v>286.7</v>
      </c>
      <c r="O136" s="38"/>
      <c r="P136" s="38"/>
      <c r="Q136" s="38"/>
      <c r="R136" s="38"/>
    </row>
    <row r="137" spans="1:18" s="7" customFormat="1" ht="12.75" customHeight="1">
      <c r="A137" s="38"/>
      <c r="B137" s="25" t="s">
        <v>18</v>
      </c>
      <c r="C137" s="20">
        <f aca="true" t="shared" si="24" ref="C137:L137">IF(C140=$A$2,C$24,IF(C140=$A$30,C$52,IF(C140=$A$58,C$80,IF(C140=$A$86,C$108,IF(C140=$A$114,C$136,IF(C140=$A$142,C$164,0))))))</f>
        <v>0</v>
      </c>
      <c r="D137" s="20">
        <f t="shared" si="24"/>
        <v>400</v>
      </c>
      <c r="E137" s="20">
        <f t="shared" si="24"/>
        <v>364</v>
      </c>
      <c r="F137" s="20">
        <f t="shared" si="24"/>
        <v>328</v>
      </c>
      <c r="G137" s="20">
        <f t="shared" si="24"/>
        <v>379</v>
      </c>
      <c r="H137" s="20">
        <f t="shared" si="24"/>
        <v>0</v>
      </c>
      <c r="I137" s="20">
        <f t="shared" si="24"/>
        <v>394</v>
      </c>
      <c r="J137" s="20">
        <f t="shared" si="24"/>
        <v>369</v>
      </c>
      <c r="K137" s="20">
        <f t="shared" si="24"/>
        <v>357</v>
      </c>
      <c r="L137" s="20">
        <f t="shared" si="24"/>
        <v>377</v>
      </c>
      <c r="M137" s="20">
        <f>IF(SUM(C137:L137)=0,0,SUM(C137:L137))</f>
        <v>2968</v>
      </c>
      <c r="N137" s="26">
        <f>IF(COUNT(C137:L137)&gt;0,M137/COUNT(C137:L137),"")</f>
        <v>296.8</v>
      </c>
      <c r="O137" s="38"/>
      <c r="P137" s="38"/>
      <c r="Q137" s="38"/>
      <c r="R137" s="38"/>
    </row>
    <row r="138" spans="1:18" ht="12.75">
      <c r="A138" s="37"/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6"/>
      <c r="O138" s="37"/>
      <c r="P138" s="37"/>
      <c r="Q138" s="37"/>
      <c r="R138" s="37"/>
    </row>
    <row r="139" spans="1:18" ht="13.5" thickBot="1">
      <c r="A139" s="37"/>
      <c r="B139" s="29" t="s">
        <v>6</v>
      </c>
      <c r="C139" s="30">
        <f>IF(C136&gt;C137,2,IF(C136&lt;C137,0,IF(AND(C136=0,C137=0),"",1)))</f>
      </c>
      <c r="D139" s="30">
        <f aca="true" t="shared" si="25" ref="D139:L139">IF(D136&gt;D137,2,IF(D136&lt;D137,0,IF(AND(D136=0,D137=0),"",1)))</f>
        <v>0</v>
      </c>
      <c r="E139" s="30">
        <f t="shared" si="25"/>
        <v>0</v>
      </c>
      <c r="F139" s="30">
        <f t="shared" si="25"/>
        <v>2</v>
      </c>
      <c r="G139" s="30">
        <f t="shared" si="25"/>
        <v>0</v>
      </c>
      <c r="H139" s="30">
        <f t="shared" si="25"/>
      </c>
      <c r="I139" s="30">
        <f t="shared" si="25"/>
        <v>0</v>
      </c>
      <c r="J139" s="30">
        <f t="shared" si="25"/>
        <v>0</v>
      </c>
      <c r="K139" s="30">
        <f t="shared" si="25"/>
        <v>2</v>
      </c>
      <c r="L139" s="30">
        <f t="shared" si="25"/>
        <v>0</v>
      </c>
      <c r="M139" s="30">
        <f>SUM(C139:L139)</f>
        <v>4</v>
      </c>
      <c r="N139" s="31"/>
      <c r="O139" s="37"/>
      <c r="P139" s="37"/>
      <c r="Q139" s="37"/>
      <c r="R139" s="37"/>
    </row>
    <row r="140" spans="1:18" ht="22.5" customHeight="1" thickBot="1" thickTop="1">
      <c r="A140" s="37"/>
      <c r="B140" s="33" t="s">
        <v>20</v>
      </c>
      <c r="C140" s="34">
        <f>IF(Zuordnung!D17&gt;0,Zuordnung!D17,"")</f>
        <v>6</v>
      </c>
      <c r="D140" s="34">
        <f>IF(Zuordnung!E17&gt;0,Zuordnung!E17,"")</f>
        <v>2</v>
      </c>
      <c r="E140" s="34">
        <f>IF(Zuordnung!F17&gt;0,Zuordnung!F17,"")</f>
        <v>3</v>
      </c>
      <c r="F140" s="34">
        <f>IF(Zuordnung!G17&gt;0,Zuordnung!G17,"")</f>
        <v>4</v>
      </c>
      <c r="G140" s="34">
        <f>IF(Zuordnung!H17&gt;0,Zuordnung!H17,"")</f>
        <v>1</v>
      </c>
      <c r="H140" s="34">
        <f>IF(Zuordnung!I17&gt;0,Zuordnung!I17,"")</f>
        <v>6</v>
      </c>
      <c r="I140" s="34">
        <f>IF(Zuordnung!J17&gt;0,Zuordnung!J17,"")</f>
        <v>2</v>
      </c>
      <c r="J140" s="34">
        <f>IF(Zuordnung!K17&gt;0,Zuordnung!K17,"")</f>
        <v>3</v>
      </c>
      <c r="K140" s="34">
        <f>IF(Zuordnung!L17&gt;0,Zuordnung!L17,"")</f>
        <v>4</v>
      </c>
      <c r="L140" s="34">
        <f>IF(Zuordnung!M17&gt;0,Zuordnung!M17,"")</f>
        <v>1</v>
      </c>
      <c r="M140" s="92"/>
      <c r="N140" s="93"/>
      <c r="O140" s="37"/>
      <c r="P140" s="37"/>
      <c r="Q140" s="37"/>
      <c r="R140" s="37"/>
    </row>
    <row r="141" spans="1:18" ht="37.5" customHeight="1" thickBot="1" thickTop="1">
      <c r="A141" s="37"/>
      <c r="B141" s="3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7"/>
      <c r="P141" s="37"/>
      <c r="Q141" s="37"/>
      <c r="R141" s="37"/>
    </row>
    <row r="142" spans="1:18" ht="38.25" customHeight="1" thickBot="1" thickTop="1">
      <c r="A142" s="32">
        <f>IF(Zuordnung!C19&gt;0,Zuordnung!C19,"")</f>
        <v>6</v>
      </c>
      <c r="B142" s="94" t="str">
        <f>Zuordnung!D19</f>
        <v>frei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6"/>
      <c r="N142" s="97"/>
      <c r="O142" s="37"/>
      <c r="P142" s="37"/>
      <c r="Q142" s="37"/>
      <c r="R142" s="37"/>
    </row>
    <row r="143" spans="1:18" s="7" customFormat="1" ht="13.5" thickTop="1">
      <c r="A143" s="37"/>
      <c r="B143" s="17" t="s">
        <v>19</v>
      </c>
      <c r="C143" s="18">
        <v>1</v>
      </c>
      <c r="D143" s="18">
        <v>2</v>
      </c>
      <c r="E143" s="18">
        <v>3</v>
      </c>
      <c r="F143" s="18">
        <v>4</v>
      </c>
      <c r="G143" s="18">
        <v>5</v>
      </c>
      <c r="H143" s="18">
        <v>6</v>
      </c>
      <c r="I143" s="18">
        <v>7</v>
      </c>
      <c r="J143" s="18">
        <v>8</v>
      </c>
      <c r="K143" s="18">
        <v>9</v>
      </c>
      <c r="L143" s="18">
        <v>10</v>
      </c>
      <c r="M143" s="18" t="s">
        <v>14</v>
      </c>
      <c r="N143" s="19" t="s">
        <v>15</v>
      </c>
      <c r="O143" s="38"/>
      <c r="P143" s="38"/>
      <c r="Q143" s="38"/>
      <c r="R143" s="38"/>
    </row>
    <row r="144" spans="1:18" ht="12.75">
      <c r="A144" s="37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0">
        <f>IF(SUM(C144:L144)=0,"",SUM(C144:L144)-MIN(C144:L144))</f>
      </c>
      <c r="N144" s="21">
        <f>IF(M144="","",IF(COUNTA(C144:L144)-1&gt;0,M144/(COUNTA(C144:L144)-1),""))</f>
      </c>
      <c r="O144" s="37"/>
      <c r="P144" s="37"/>
      <c r="Q144" s="37"/>
      <c r="R144" s="37"/>
    </row>
    <row r="145" spans="1:18" ht="12.75">
      <c r="A145" s="37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0">
        <f aca="true" t="shared" si="26" ref="M145:M152">IF(SUM(C145:L145)=0,"",SUM(C145:L145)-MIN(C145:L145))</f>
      </c>
      <c r="N145" s="21">
        <f aca="true" t="shared" si="27" ref="N145:N152">IF(M145="","",IF(COUNTA(C145:L145)-1&gt;0,M145/(COUNTA(C145:L145)-1),""))</f>
      </c>
      <c r="O145" s="37"/>
      <c r="P145" s="37"/>
      <c r="Q145" s="37"/>
      <c r="R145" s="37"/>
    </row>
    <row r="146" spans="1:18" ht="12.75">
      <c r="A146" s="37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0">
        <f t="shared" si="26"/>
      </c>
      <c r="N146" s="21">
        <f t="shared" si="27"/>
      </c>
      <c r="O146" s="37"/>
      <c r="P146" s="37"/>
      <c r="Q146" s="37"/>
      <c r="R146" s="37"/>
    </row>
    <row r="147" spans="1:18" ht="12.75">
      <c r="A147" s="37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0">
        <f t="shared" si="26"/>
      </c>
      <c r="N147" s="21">
        <f t="shared" si="27"/>
      </c>
      <c r="O147" s="37"/>
      <c r="P147" s="37"/>
      <c r="Q147" s="37"/>
      <c r="R147" s="37"/>
    </row>
    <row r="148" spans="1:18" ht="12.75">
      <c r="A148" s="37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0">
        <f t="shared" si="26"/>
      </c>
      <c r="N148" s="21">
        <f t="shared" si="27"/>
      </c>
      <c r="O148" s="37"/>
      <c r="P148" s="37"/>
      <c r="Q148" s="37"/>
      <c r="R148" s="37"/>
    </row>
    <row r="149" spans="1:18" ht="12.75">
      <c r="A149" s="37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0">
        <f t="shared" si="26"/>
      </c>
      <c r="N149" s="21">
        <f t="shared" si="27"/>
      </c>
      <c r="O149" s="37"/>
      <c r="P149" s="37"/>
      <c r="Q149" s="37"/>
      <c r="R149" s="37"/>
    </row>
    <row r="150" spans="1:18" ht="12.75">
      <c r="A150" s="37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0">
        <f t="shared" si="26"/>
      </c>
      <c r="N150" s="21">
        <f t="shared" si="27"/>
      </c>
      <c r="O150" s="37"/>
      <c r="P150" s="37"/>
      <c r="Q150" s="37"/>
      <c r="R150" s="37"/>
    </row>
    <row r="151" spans="1:18" ht="12.75">
      <c r="A151" s="37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0">
        <f t="shared" si="26"/>
      </c>
      <c r="N151" s="21">
        <f t="shared" si="27"/>
      </c>
      <c r="O151" s="37"/>
      <c r="P151" s="37"/>
      <c r="Q151" s="37"/>
      <c r="R151" s="37"/>
    </row>
    <row r="152" spans="1:18" ht="12.75" customHeight="1">
      <c r="A152" s="37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0">
        <f t="shared" si="26"/>
      </c>
      <c r="N152" s="21">
        <f t="shared" si="27"/>
      </c>
      <c r="O152" s="37"/>
      <c r="P152" s="37"/>
      <c r="Q152" s="37"/>
      <c r="R152" s="37"/>
    </row>
    <row r="153" spans="1:18" ht="0.75" customHeight="1">
      <c r="A153" s="37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/>
      <c r="N153" s="11"/>
      <c r="O153" s="37"/>
      <c r="P153" s="37"/>
      <c r="Q153" s="37"/>
      <c r="R153" s="37"/>
    </row>
    <row r="154" spans="1:18" ht="0.75" customHeight="1">
      <c r="A154" s="37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/>
      <c r="N154" s="11"/>
      <c r="O154" s="37"/>
      <c r="P154" s="37"/>
      <c r="Q154" s="37"/>
      <c r="R154" s="37"/>
    </row>
    <row r="155" spans="1:18" ht="0.75" customHeight="1">
      <c r="A155" s="37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/>
      <c r="N155" s="11"/>
      <c r="O155" s="37"/>
      <c r="P155" s="37"/>
      <c r="Q155" s="37"/>
      <c r="R155" s="37"/>
    </row>
    <row r="156" spans="1:18" ht="0.75" customHeight="1">
      <c r="A156" s="37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/>
      <c r="N156" s="11"/>
      <c r="O156" s="37"/>
      <c r="P156" s="37"/>
      <c r="Q156" s="37"/>
      <c r="R156" s="37"/>
    </row>
    <row r="157" spans="1:18" ht="0.75" customHeight="1">
      <c r="A157" s="37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/>
      <c r="N157" s="11"/>
      <c r="O157" s="37"/>
      <c r="P157" s="37"/>
      <c r="Q157" s="37"/>
      <c r="R157" s="37"/>
    </row>
    <row r="158" spans="1:18" ht="0.75" customHeight="1">
      <c r="A158" s="37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/>
      <c r="N158" s="11"/>
      <c r="O158" s="37"/>
      <c r="P158" s="37"/>
      <c r="Q158" s="37"/>
      <c r="R158" s="37"/>
    </row>
    <row r="159" spans="1:18" ht="0.75" customHeight="1">
      <c r="A159" s="37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/>
      <c r="N159" s="11"/>
      <c r="O159" s="37"/>
      <c r="P159" s="37"/>
      <c r="Q159" s="37"/>
      <c r="R159" s="37"/>
    </row>
    <row r="160" spans="1:18" ht="0.75" customHeight="1">
      <c r="A160" s="37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/>
      <c r="N160" s="11"/>
      <c r="O160" s="37"/>
      <c r="P160" s="37"/>
      <c r="Q160" s="37"/>
      <c r="R160" s="37"/>
    </row>
    <row r="161" spans="1:18" ht="0.75" customHeight="1">
      <c r="A161" s="37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/>
      <c r="N161" s="11"/>
      <c r="O161" s="37"/>
      <c r="P161" s="37"/>
      <c r="Q161" s="37"/>
      <c r="R161" s="37"/>
    </row>
    <row r="162" spans="1:18" ht="0.75" customHeight="1">
      <c r="A162" s="37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/>
      <c r="N162" s="11"/>
      <c r="O162" s="37"/>
      <c r="P162" s="37"/>
      <c r="Q162" s="37"/>
      <c r="R162" s="37"/>
    </row>
    <row r="163" spans="1:18" ht="0.75" customHeight="1" thickBot="1">
      <c r="A163" s="37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0"/>
      <c r="N163" s="12"/>
      <c r="O163" s="37"/>
      <c r="P163" s="37"/>
      <c r="Q163" s="37"/>
      <c r="R163" s="37"/>
    </row>
    <row r="164" spans="1:18" s="7" customFormat="1" ht="12.75" customHeight="1">
      <c r="A164" s="38"/>
      <c r="B164" s="22" t="s">
        <v>17</v>
      </c>
      <c r="C164" s="23">
        <f aca="true" t="shared" si="28" ref="C164:L164">IF(AND(C154&gt;=C155,C155&gt;=C156,C156&gt;=C157,C157&gt;=C158,C158&gt;=C159,C159&gt;=C160,C160&gt;=C161,C161&gt;=C162),(IF(SUM(C154:C157)&gt;0,SUM(C154:C156),0)),0)</f>
        <v>0</v>
      </c>
      <c r="D164" s="23">
        <f t="shared" si="28"/>
        <v>0</v>
      </c>
      <c r="E164" s="23">
        <f t="shared" si="28"/>
        <v>0</v>
      </c>
      <c r="F164" s="23">
        <f t="shared" si="28"/>
        <v>0</v>
      </c>
      <c r="G164" s="23">
        <f t="shared" si="28"/>
        <v>0</v>
      </c>
      <c r="H164" s="23">
        <f t="shared" si="28"/>
        <v>0</v>
      </c>
      <c r="I164" s="23">
        <f t="shared" si="28"/>
        <v>0</v>
      </c>
      <c r="J164" s="23">
        <f t="shared" si="28"/>
        <v>0</v>
      </c>
      <c r="K164" s="23">
        <f t="shared" si="28"/>
        <v>0</v>
      </c>
      <c r="L164" s="23">
        <f t="shared" si="28"/>
        <v>0</v>
      </c>
      <c r="M164" s="23">
        <f>IF(SUM(C164:L164)=0,0,SUM(C164:L164))</f>
        <v>0</v>
      </c>
      <c r="N164" s="24">
        <f>IF(COUNT(C164:L164)&gt;0,M164/COUNT(C164:L164),0)</f>
        <v>0</v>
      </c>
      <c r="O164" s="38"/>
      <c r="P164" s="38"/>
      <c r="Q164" s="38"/>
      <c r="R164" s="38"/>
    </row>
    <row r="165" spans="1:18" s="7" customFormat="1" ht="12.75" customHeight="1">
      <c r="A165" s="38"/>
      <c r="B165" s="25" t="s">
        <v>18</v>
      </c>
      <c r="C165" s="20">
        <f aca="true" t="shared" si="29" ref="C165:L165">IF(C168=$A$2,C$24,IF(C168=$A$30,C$52,IF(C168=$A$58,C$80,IF(C168=$A$86,C$108,IF(C168=$A$114,C$136,IF(C168=$A$142,C$164,0))))))</f>
        <v>0</v>
      </c>
      <c r="D165" s="20">
        <f t="shared" si="29"/>
        <v>0</v>
      </c>
      <c r="E165" s="20">
        <f t="shared" si="29"/>
        <v>0</v>
      </c>
      <c r="F165" s="20">
        <f t="shared" si="29"/>
        <v>0</v>
      </c>
      <c r="G165" s="20">
        <f t="shared" si="29"/>
        <v>0</v>
      </c>
      <c r="H165" s="20">
        <f t="shared" si="29"/>
        <v>0</v>
      </c>
      <c r="I165" s="20">
        <f t="shared" si="29"/>
        <v>0</v>
      </c>
      <c r="J165" s="20">
        <f t="shared" si="29"/>
        <v>0</v>
      </c>
      <c r="K165" s="20">
        <f t="shared" si="29"/>
        <v>0</v>
      </c>
      <c r="L165" s="20">
        <f t="shared" si="29"/>
        <v>0</v>
      </c>
      <c r="M165" s="20">
        <f>IF(SUM(C165:L165)=0,0,SUM(C165:L165))</f>
        <v>0</v>
      </c>
      <c r="N165" s="26">
        <f>IF(COUNT(C165:L165)&gt;0,M165/COUNT(C165:L165),"")</f>
        <v>0</v>
      </c>
      <c r="O165" s="38"/>
      <c r="P165" s="38"/>
      <c r="Q165" s="38"/>
      <c r="R165" s="38"/>
    </row>
    <row r="166" spans="1:18" ht="12.75">
      <c r="A166" s="3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/>
      <c r="O166" s="37"/>
      <c r="P166" s="37"/>
      <c r="Q166" s="37"/>
      <c r="R166" s="37"/>
    </row>
    <row r="167" spans="1:18" ht="13.5" thickBot="1">
      <c r="A167" s="37"/>
      <c r="B167" s="29" t="s">
        <v>6</v>
      </c>
      <c r="C167" s="30">
        <f>IF(C164&gt;C165,2,IF(C164&lt;C165,0,IF(AND(C164=0,C165=0),"",1)))</f>
      </c>
      <c r="D167" s="30">
        <f aca="true" t="shared" si="30" ref="D167:L167">IF(D164&gt;D165,2,IF(D164&lt;D165,0,IF(AND(D164=0,D165=0),"",1)))</f>
      </c>
      <c r="E167" s="30">
        <f t="shared" si="30"/>
      </c>
      <c r="F167" s="30">
        <f t="shared" si="30"/>
      </c>
      <c r="G167" s="30">
        <f t="shared" si="30"/>
      </c>
      <c r="H167" s="30">
        <f t="shared" si="30"/>
      </c>
      <c r="I167" s="30">
        <f t="shared" si="30"/>
      </c>
      <c r="J167" s="30">
        <f t="shared" si="30"/>
      </c>
      <c r="K167" s="30">
        <f t="shared" si="30"/>
      </c>
      <c r="L167" s="30">
        <f t="shared" si="30"/>
      </c>
      <c r="M167" s="30">
        <f>SUM(C167:L167)</f>
        <v>0</v>
      </c>
      <c r="N167" s="31"/>
      <c r="O167" s="37"/>
      <c r="P167" s="37"/>
      <c r="Q167" s="37"/>
      <c r="R167" s="37"/>
    </row>
    <row r="168" spans="1:18" ht="22.5" customHeight="1" thickBot="1" thickTop="1">
      <c r="A168" s="37"/>
      <c r="B168" s="33" t="s">
        <v>20</v>
      </c>
      <c r="C168" s="34">
        <f>IF(Zuordnung!D20&gt;0,Zuordnung!D20,"")</f>
        <v>5</v>
      </c>
      <c r="D168" s="34">
        <f>IF(Zuordnung!E20&gt;0,Zuordnung!E20,"")</f>
        <v>3</v>
      </c>
      <c r="E168" s="34">
        <f>IF(Zuordnung!F20&gt;0,Zuordnung!F20,"")</f>
        <v>1</v>
      </c>
      <c r="F168" s="34">
        <f>IF(Zuordnung!G20&gt;0,Zuordnung!G20,"")</f>
        <v>2</v>
      </c>
      <c r="G168" s="34">
        <f>IF(Zuordnung!H20&gt;0,Zuordnung!H20,"")</f>
        <v>4</v>
      </c>
      <c r="H168" s="34">
        <f>IF(Zuordnung!I20&gt;0,Zuordnung!I20,"")</f>
        <v>5</v>
      </c>
      <c r="I168" s="34">
        <f>IF(Zuordnung!J20&gt;0,Zuordnung!J20,"")</f>
        <v>3</v>
      </c>
      <c r="J168" s="34">
        <f>IF(Zuordnung!K20&gt;0,Zuordnung!K20,"")</f>
        <v>1</v>
      </c>
      <c r="K168" s="34">
        <f>IF(Zuordnung!L20&gt;0,Zuordnung!L20,"")</f>
        <v>2</v>
      </c>
      <c r="L168" s="34">
        <f>IF(Zuordnung!M20&gt;0,Zuordnung!M20,"")</f>
        <v>4</v>
      </c>
      <c r="M168" s="92"/>
      <c r="N168" s="93"/>
      <c r="O168" s="37"/>
      <c r="P168" s="37"/>
      <c r="Q168" s="37"/>
      <c r="R168" s="37"/>
    </row>
    <row r="169" spans="1:18" ht="37.5" customHeight="1" thickTop="1">
      <c r="A169" s="37"/>
      <c r="B169" s="37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7"/>
      <c r="P169" s="37"/>
      <c r="Q169" s="37"/>
      <c r="R169" s="37"/>
    </row>
    <row r="170" spans="1:18" ht="12.75">
      <c r="A170" s="37"/>
      <c r="B170" s="37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7"/>
      <c r="P170" s="37"/>
      <c r="Q170" s="37"/>
      <c r="R170" s="37"/>
    </row>
    <row r="171" spans="1:18" ht="12.75">
      <c r="A171" s="37"/>
      <c r="B171" s="3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7"/>
      <c r="P171" s="37"/>
      <c r="Q171" s="37"/>
      <c r="R171" s="37"/>
    </row>
    <row r="172" spans="1:18" ht="12.75">
      <c r="A172" s="37"/>
      <c r="B172" s="37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7"/>
      <c r="P172" s="37"/>
      <c r="Q172" s="37"/>
      <c r="R172" s="37"/>
    </row>
    <row r="173" spans="1:18" ht="12.75">
      <c r="A173" s="37"/>
      <c r="B173" s="37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7"/>
      <c r="P173" s="37"/>
      <c r="Q173" s="37"/>
      <c r="R173" s="37"/>
    </row>
    <row r="174" spans="1:18" ht="12.75">
      <c r="A174" s="37"/>
      <c r="B174" s="3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7"/>
      <c r="P174" s="37"/>
      <c r="Q174" s="37"/>
      <c r="R174" s="37"/>
    </row>
    <row r="175" spans="1:18" ht="12.75">
      <c r="A175" s="37"/>
      <c r="B175" s="37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7"/>
      <c r="P175" s="37"/>
      <c r="Q175" s="37"/>
      <c r="R175" s="37"/>
    </row>
    <row r="176" spans="1:18" ht="12.75">
      <c r="A176" s="37"/>
      <c r="B176" s="37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7"/>
      <c r="P176" s="37"/>
      <c r="Q176" s="37"/>
      <c r="R176" s="37"/>
    </row>
    <row r="177" spans="1:18" ht="12.75">
      <c r="A177" s="37"/>
      <c r="B177" s="3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7"/>
      <c r="P177" s="37"/>
      <c r="Q177" s="37"/>
      <c r="R177" s="37"/>
    </row>
    <row r="178" spans="1:18" ht="12.75">
      <c r="A178" s="37"/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7"/>
      <c r="P178" s="37"/>
      <c r="Q178" s="37"/>
      <c r="R178" s="37"/>
    </row>
    <row r="179" spans="1:18" ht="12.75">
      <c r="A179" s="37"/>
      <c r="B179" s="37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7"/>
      <c r="P179" s="37"/>
      <c r="Q179" s="37"/>
      <c r="R179" s="37"/>
    </row>
    <row r="180" spans="1:18" ht="12.75">
      <c r="A180" s="37"/>
      <c r="B180" s="37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7"/>
      <c r="P180" s="37"/>
      <c r="Q180" s="37"/>
      <c r="R180" s="37"/>
    </row>
  </sheetData>
  <sheetProtection sheet="1" objects="1" scenarios="1"/>
  <mergeCells count="13">
    <mergeCell ref="B86:N86"/>
    <mergeCell ref="B114:N114"/>
    <mergeCell ref="B142:N142"/>
    <mergeCell ref="A1:N1"/>
    <mergeCell ref="M28:N28"/>
    <mergeCell ref="B2:N2"/>
    <mergeCell ref="B30:N30"/>
    <mergeCell ref="M168:N168"/>
    <mergeCell ref="M56:N56"/>
    <mergeCell ref="M84:N84"/>
    <mergeCell ref="M112:N112"/>
    <mergeCell ref="M140:N140"/>
    <mergeCell ref="B58:N58"/>
  </mergeCells>
  <printOptions horizontalCentered="1" verticalCentered="1"/>
  <pageMargins left="0.3937007874015748" right="0.3937007874015748" top="1.968503937007874" bottom="1.968503937007874" header="0.5118110236220472" footer="0.511811023622047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S33"/>
  <sheetViews>
    <sheetView showGridLines="0" zoomScale="75" zoomScaleNormal="75" zoomScalePageLayoutView="0" workbookViewId="0" topLeftCell="A1">
      <selection activeCell="D8" sqref="D8"/>
    </sheetView>
  </sheetViews>
  <sheetFormatPr defaultColWidth="11.421875" defaultRowHeight="12.75"/>
  <cols>
    <col min="14" max="14" width="0.71875" style="0" customWidth="1"/>
    <col min="15" max="17" width="11.421875" style="42" customWidth="1"/>
  </cols>
  <sheetData>
    <row r="1" spans="1:19" ht="73.5" customHeight="1">
      <c r="A1" s="36"/>
      <c r="B1" s="36"/>
      <c r="C1" s="103" t="s">
        <v>33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36"/>
      <c r="O1" s="40"/>
      <c r="P1" s="40"/>
      <c r="Q1" s="40"/>
      <c r="R1" s="36"/>
      <c r="S1" s="36"/>
    </row>
    <row r="2" spans="1:19" s="5" customFormat="1" ht="19.5" customHeight="1">
      <c r="A2" s="37"/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41"/>
      <c r="P2" s="41"/>
      <c r="Q2" s="41"/>
      <c r="R2" s="37"/>
      <c r="S2" s="37"/>
    </row>
    <row r="3" spans="1:19" s="5" customFormat="1" ht="19.5" customHeight="1" thickBot="1">
      <c r="A3" s="37"/>
      <c r="B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41"/>
      <c r="P3" s="41"/>
      <c r="Q3" s="41"/>
      <c r="R3" s="37"/>
      <c r="S3" s="37"/>
    </row>
    <row r="4" spans="1:19" s="5" customFormat="1" ht="19.5" customHeight="1" thickBot="1" thickTop="1">
      <c r="A4" s="37"/>
      <c r="B4" s="37"/>
      <c r="C4" s="16">
        <v>1</v>
      </c>
      <c r="D4" s="98" t="s">
        <v>32</v>
      </c>
      <c r="E4" s="99"/>
      <c r="F4" s="99"/>
      <c r="G4" s="99"/>
      <c r="H4" s="99"/>
      <c r="I4" s="99"/>
      <c r="J4" s="99"/>
      <c r="K4" s="99"/>
      <c r="L4" s="99"/>
      <c r="M4" s="100"/>
      <c r="N4" s="43"/>
      <c r="O4" s="101" t="s">
        <v>22</v>
      </c>
      <c r="P4" s="102"/>
      <c r="Q4" s="102"/>
      <c r="R4" s="37"/>
      <c r="S4" s="37"/>
    </row>
    <row r="5" spans="1:19" s="5" customFormat="1" ht="19.5" customHeight="1" thickBot="1" thickTop="1">
      <c r="A5" s="37"/>
      <c r="B5" s="37"/>
      <c r="C5" s="36"/>
      <c r="D5" s="35">
        <v>2</v>
      </c>
      <c r="E5" s="35">
        <v>4</v>
      </c>
      <c r="F5" s="35">
        <v>6</v>
      </c>
      <c r="G5" s="35">
        <v>3</v>
      </c>
      <c r="H5" s="35">
        <v>5</v>
      </c>
      <c r="I5" s="35">
        <v>2</v>
      </c>
      <c r="J5" s="35">
        <v>4</v>
      </c>
      <c r="K5" s="35">
        <v>6</v>
      </c>
      <c r="L5" s="35">
        <v>3</v>
      </c>
      <c r="M5" s="35">
        <v>5</v>
      </c>
      <c r="N5" s="43"/>
      <c r="O5" s="101" t="s">
        <v>21</v>
      </c>
      <c r="P5" s="102"/>
      <c r="Q5" s="102"/>
      <c r="R5" s="37"/>
      <c r="S5" s="37"/>
    </row>
    <row r="6" spans="1:19" s="5" customFormat="1" ht="19.5" customHeight="1" thickBot="1" thickTop="1">
      <c r="A6" s="37"/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1"/>
      <c r="P6" s="41"/>
      <c r="Q6" s="41"/>
      <c r="R6" s="37"/>
      <c r="S6" s="37"/>
    </row>
    <row r="7" spans="1:19" s="5" customFormat="1" ht="19.5" customHeight="1" thickBot="1" thickTop="1">
      <c r="A7" s="37"/>
      <c r="B7" s="37"/>
      <c r="C7" s="16">
        <v>2</v>
      </c>
      <c r="D7" s="98" t="s">
        <v>35</v>
      </c>
      <c r="E7" s="99"/>
      <c r="F7" s="99"/>
      <c r="G7" s="99"/>
      <c r="H7" s="99"/>
      <c r="I7" s="99"/>
      <c r="J7" s="99"/>
      <c r="K7" s="99"/>
      <c r="L7" s="99"/>
      <c r="M7" s="100"/>
      <c r="N7" s="43"/>
      <c r="O7" s="101" t="s">
        <v>23</v>
      </c>
      <c r="P7" s="102"/>
      <c r="Q7" s="102"/>
      <c r="R7" s="37"/>
      <c r="S7" s="37"/>
    </row>
    <row r="8" spans="1:19" ht="19.5" customHeight="1" thickBot="1" thickTop="1">
      <c r="A8" s="36"/>
      <c r="B8" s="36"/>
      <c r="C8" s="36"/>
      <c r="D8" s="35">
        <v>1</v>
      </c>
      <c r="E8" s="35">
        <v>5</v>
      </c>
      <c r="F8" s="35">
        <v>4</v>
      </c>
      <c r="G8" s="35">
        <v>6</v>
      </c>
      <c r="H8" s="35">
        <v>3</v>
      </c>
      <c r="I8" s="35">
        <v>1</v>
      </c>
      <c r="J8" s="35">
        <v>5</v>
      </c>
      <c r="K8" s="35">
        <v>4</v>
      </c>
      <c r="L8" s="35">
        <v>6</v>
      </c>
      <c r="M8" s="35">
        <v>3</v>
      </c>
      <c r="N8" s="43"/>
      <c r="O8" s="101" t="s">
        <v>21</v>
      </c>
      <c r="P8" s="102"/>
      <c r="Q8" s="102"/>
      <c r="R8" s="36"/>
      <c r="S8" s="36"/>
    </row>
    <row r="9" spans="1:19" ht="19.5" customHeight="1" thickBot="1" thickTop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0"/>
      <c r="P9" s="40"/>
      <c r="Q9" s="40"/>
      <c r="R9" s="36"/>
      <c r="S9" s="36"/>
    </row>
    <row r="10" spans="1:19" s="5" customFormat="1" ht="19.5" customHeight="1" thickBot="1" thickTop="1">
      <c r="A10" s="37"/>
      <c r="B10" s="37"/>
      <c r="C10" s="16">
        <v>3</v>
      </c>
      <c r="D10" s="98" t="s">
        <v>30</v>
      </c>
      <c r="E10" s="99"/>
      <c r="F10" s="99"/>
      <c r="G10" s="99"/>
      <c r="H10" s="99"/>
      <c r="I10" s="99"/>
      <c r="J10" s="99"/>
      <c r="K10" s="99"/>
      <c r="L10" s="99"/>
      <c r="M10" s="100"/>
      <c r="N10" s="43"/>
      <c r="O10" s="101" t="s">
        <v>24</v>
      </c>
      <c r="P10" s="102"/>
      <c r="Q10" s="102"/>
      <c r="R10" s="37"/>
      <c r="S10" s="37"/>
    </row>
    <row r="11" spans="1:19" ht="19.5" customHeight="1" thickBot="1" thickTop="1">
      <c r="A11" s="36"/>
      <c r="B11" s="36"/>
      <c r="C11" s="36"/>
      <c r="D11" s="35">
        <v>4</v>
      </c>
      <c r="E11" s="35">
        <v>6</v>
      </c>
      <c r="F11" s="35">
        <v>5</v>
      </c>
      <c r="G11" s="35">
        <v>1</v>
      </c>
      <c r="H11" s="35">
        <v>2</v>
      </c>
      <c r="I11" s="35">
        <v>4</v>
      </c>
      <c r="J11" s="35">
        <v>6</v>
      </c>
      <c r="K11" s="35">
        <v>5</v>
      </c>
      <c r="L11" s="35">
        <v>1</v>
      </c>
      <c r="M11" s="35">
        <v>2</v>
      </c>
      <c r="N11" s="43"/>
      <c r="O11" s="101" t="s">
        <v>21</v>
      </c>
      <c r="P11" s="102"/>
      <c r="Q11" s="102"/>
      <c r="R11" s="36"/>
      <c r="S11" s="36"/>
    </row>
    <row r="12" spans="1:19" ht="19.5" customHeight="1" thickBot="1" thickTop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0"/>
      <c r="P12" s="40"/>
      <c r="Q12" s="40"/>
      <c r="R12" s="36"/>
      <c r="S12" s="36"/>
    </row>
    <row r="13" spans="1:19" s="5" customFormat="1" ht="19.5" customHeight="1" thickBot="1" thickTop="1">
      <c r="A13" s="37"/>
      <c r="B13" s="37"/>
      <c r="C13" s="16">
        <v>4</v>
      </c>
      <c r="D13" s="98" t="s">
        <v>29</v>
      </c>
      <c r="E13" s="99"/>
      <c r="F13" s="99"/>
      <c r="G13" s="99"/>
      <c r="H13" s="99"/>
      <c r="I13" s="99"/>
      <c r="J13" s="99"/>
      <c r="K13" s="99"/>
      <c r="L13" s="99"/>
      <c r="M13" s="100"/>
      <c r="N13" s="43"/>
      <c r="O13" s="101" t="s">
        <v>25</v>
      </c>
      <c r="P13" s="102"/>
      <c r="Q13" s="102"/>
      <c r="R13" s="37"/>
      <c r="S13" s="37"/>
    </row>
    <row r="14" spans="1:19" ht="19.5" customHeight="1" thickBot="1" thickTop="1">
      <c r="A14" s="36"/>
      <c r="B14" s="36"/>
      <c r="C14" s="36"/>
      <c r="D14" s="35">
        <v>3</v>
      </c>
      <c r="E14" s="35">
        <v>1</v>
      </c>
      <c r="F14" s="35">
        <v>2</v>
      </c>
      <c r="G14" s="35">
        <v>5</v>
      </c>
      <c r="H14" s="35">
        <v>6</v>
      </c>
      <c r="I14" s="35">
        <v>3</v>
      </c>
      <c r="J14" s="35">
        <v>1</v>
      </c>
      <c r="K14" s="35">
        <v>2</v>
      </c>
      <c r="L14" s="35">
        <v>5</v>
      </c>
      <c r="M14" s="35">
        <v>6</v>
      </c>
      <c r="N14" s="43"/>
      <c r="O14" s="101" t="s">
        <v>21</v>
      </c>
      <c r="P14" s="102"/>
      <c r="Q14" s="102"/>
      <c r="R14" s="36"/>
      <c r="S14" s="36"/>
    </row>
    <row r="15" spans="1:19" ht="19.5" customHeight="1" thickBot="1" thickTop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40"/>
      <c r="P15" s="40"/>
      <c r="Q15" s="40"/>
      <c r="R15" s="36"/>
      <c r="S15" s="36"/>
    </row>
    <row r="16" spans="1:19" s="5" customFormat="1" ht="19.5" customHeight="1" thickBot="1" thickTop="1">
      <c r="A16" s="37"/>
      <c r="B16" s="37"/>
      <c r="C16" s="16">
        <v>5</v>
      </c>
      <c r="D16" s="98" t="s">
        <v>34</v>
      </c>
      <c r="E16" s="99"/>
      <c r="F16" s="99"/>
      <c r="G16" s="99"/>
      <c r="H16" s="99"/>
      <c r="I16" s="99"/>
      <c r="J16" s="99"/>
      <c r="K16" s="99"/>
      <c r="L16" s="99"/>
      <c r="M16" s="100"/>
      <c r="N16" s="43"/>
      <c r="O16" s="101" t="s">
        <v>26</v>
      </c>
      <c r="P16" s="102"/>
      <c r="Q16" s="102"/>
      <c r="R16" s="37"/>
      <c r="S16" s="37"/>
    </row>
    <row r="17" spans="1:19" ht="19.5" customHeight="1" thickBot="1" thickTop="1">
      <c r="A17" s="36"/>
      <c r="B17" s="36"/>
      <c r="C17" s="36"/>
      <c r="D17" s="35">
        <v>6</v>
      </c>
      <c r="E17" s="35">
        <v>2</v>
      </c>
      <c r="F17" s="35">
        <v>3</v>
      </c>
      <c r="G17" s="35">
        <v>4</v>
      </c>
      <c r="H17" s="35">
        <v>1</v>
      </c>
      <c r="I17" s="35">
        <v>6</v>
      </c>
      <c r="J17" s="35">
        <v>2</v>
      </c>
      <c r="K17" s="35">
        <v>3</v>
      </c>
      <c r="L17" s="35">
        <v>4</v>
      </c>
      <c r="M17" s="35">
        <v>1</v>
      </c>
      <c r="N17" s="43"/>
      <c r="O17" s="101" t="s">
        <v>21</v>
      </c>
      <c r="P17" s="102"/>
      <c r="Q17" s="102"/>
      <c r="R17" s="36"/>
      <c r="S17" s="36"/>
    </row>
    <row r="18" spans="1:19" ht="19.5" customHeight="1" thickBot="1" thickTop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0"/>
      <c r="P18" s="40"/>
      <c r="Q18" s="40"/>
      <c r="R18" s="36"/>
      <c r="S18" s="36"/>
    </row>
    <row r="19" spans="1:19" s="5" customFormat="1" ht="19.5" customHeight="1" thickBot="1" thickTop="1">
      <c r="A19" s="37"/>
      <c r="B19" s="37"/>
      <c r="C19" s="16">
        <v>6</v>
      </c>
      <c r="D19" s="98" t="s">
        <v>31</v>
      </c>
      <c r="E19" s="99"/>
      <c r="F19" s="99"/>
      <c r="G19" s="99"/>
      <c r="H19" s="99"/>
      <c r="I19" s="99"/>
      <c r="J19" s="99"/>
      <c r="K19" s="99"/>
      <c r="L19" s="99"/>
      <c r="M19" s="100"/>
      <c r="N19" s="43"/>
      <c r="O19" s="101" t="s">
        <v>27</v>
      </c>
      <c r="P19" s="102"/>
      <c r="Q19" s="102"/>
      <c r="R19" s="37"/>
      <c r="S19" s="37"/>
    </row>
    <row r="20" spans="1:19" ht="19.5" customHeight="1" thickBot="1" thickTop="1">
      <c r="A20" s="36"/>
      <c r="B20" s="36"/>
      <c r="C20" s="36"/>
      <c r="D20" s="35">
        <v>5</v>
      </c>
      <c r="E20" s="35">
        <v>3</v>
      </c>
      <c r="F20" s="35">
        <v>1</v>
      </c>
      <c r="G20" s="35">
        <v>2</v>
      </c>
      <c r="H20" s="35">
        <v>4</v>
      </c>
      <c r="I20" s="35">
        <v>5</v>
      </c>
      <c r="J20" s="35">
        <v>3</v>
      </c>
      <c r="K20" s="35">
        <v>1</v>
      </c>
      <c r="L20" s="35">
        <v>2</v>
      </c>
      <c r="M20" s="35">
        <v>4</v>
      </c>
      <c r="N20" s="43"/>
      <c r="O20" s="101" t="s">
        <v>21</v>
      </c>
      <c r="P20" s="102"/>
      <c r="Q20" s="102"/>
      <c r="R20" s="36"/>
      <c r="S20" s="36"/>
    </row>
    <row r="21" spans="1:19" ht="19.5" customHeight="1" thickTop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0"/>
      <c r="P21" s="40"/>
      <c r="Q21" s="40"/>
      <c r="R21" s="36"/>
      <c r="S21" s="36"/>
    </row>
    <row r="22" spans="1:19" s="5" customFormat="1" ht="19.5" customHeight="1">
      <c r="A22" s="37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41"/>
      <c r="P22" s="41"/>
      <c r="Q22" s="41"/>
      <c r="R22" s="37"/>
      <c r="S22" s="37"/>
    </row>
    <row r="23" spans="1:19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0"/>
      <c r="P23" s="40"/>
      <c r="Q23" s="40"/>
      <c r="R23" s="36"/>
      <c r="S23" s="36"/>
    </row>
    <row r="24" spans="1:19" ht="19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0"/>
      <c r="P24" s="40"/>
      <c r="Q24" s="40"/>
      <c r="R24" s="36"/>
      <c r="S24" s="36"/>
    </row>
    <row r="25" spans="1:19" s="5" customFormat="1" ht="19.5" customHeight="1">
      <c r="A25" s="37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41"/>
      <c r="P25" s="41"/>
      <c r="Q25" s="41"/>
      <c r="R25" s="37"/>
      <c r="S25" s="37"/>
    </row>
    <row r="26" spans="1:19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0"/>
      <c r="P26" s="40"/>
      <c r="Q26" s="40"/>
      <c r="R26" s="36"/>
      <c r="S26" s="36"/>
    </row>
    <row r="27" spans="1:19" ht="19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0"/>
      <c r="P27" s="40"/>
      <c r="Q27" s="40"/>
      <c r="R27" s="36"/>
      <c r="S27" s="36"/>
    </row>
    <row r="28" spans="1:19" ht="19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0"/>
      <c r="P28" s="40"/>
      <c r="Q28" s="40"/>
      <c r="R28" s="36"/>
      <c r="S28" s="36"/>
    </row>
    <row r="29" spans="1:19" ht="19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0"/>
      <c r="P29" s="40"/>
      <c r="Q29" s="40"/>
      <c r="R29" s="36"/>
      <c r="S29" s="36"/>
    </row>
    <row r="30" spans="1:19" ht="19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0"/>
      <c r="P30" s="40"/>
      <c r="Q30" s="40"/>
      <c r="R30" s="36"/>
      <c r="S30" s="36"/>
    </row>
    <row r="31" spans="1:19" ht="19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0"/>
      <c r="P31" s="40"/>
      <c r="Q31" s="40"/>
      <c r="R31" s="36"/>
      <c r="S31" s="36"/>
    </row>
    <row r="32" spans="1:19" ht="19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0"/>
      <c r="P32" s="40"/>
      <c r="Q32" s="40"/>
      <c r="R32" s="36"/>
      <c r="S32" s="36"/>
    </row>
    <row r="33" spans="1:19" ht="19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0"/>
      <c r="P33" s="40"/>
      <c r="Q33" s="40"/>
      <c r="R33" s="36"/>
      <c r="S33" s="36"/>
    </row>
  </sheetData>
  <sheetProtection sheet="1"/>
  <mergeCells count="19">
    <mergeCell ref="C1:M1"/>
    <mergeCell ref="O14:Q14"/>
    <mergeCell ref="D19:M19"/>
    <mergeCell ref="D7:M7"/>
    <mergeCell ref="D10:M10"/>
    <mergeCell ref="D13:M13"/>
    <mergeCell ref="D16:M16"/>
    <mergeCell ref="O10:Q10"/>
    <mergeCell ref="O11:Q11"/>
    <mergeCell ref="O13:Q13"/>
    <mergeCell ref="D4:M4"/>
    <mergeCell ref="O4:Q4"/>
    <mergeCell ref="O5:Q5"/>
    <mergeCell ref="O7:Q7"/>
    <mergeCell ref="O20:Q20"/>
    <mergeCell ref="O8:Q8"/>
    <mergeCell ref="O16:Q16"/>
    <mergeCell ref="O17:Q17"/>
    <mergeCell ref="O19:Q19"/>
  </mergeCells>
  <printOptions/>
  <pageMargins left="1.2" right="0.16" top="1.38" bottom="0.95" header="0.4921259845" footer="0.492125984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Betriebstechnik</dc:creator>
  <cp:keywords/>
  <dc:description/>
  <cp:lastModifiedBy>Pircher</cp:lastModifiedBy>
  <cp:lastPrinted>2009-09-23T15:31:42Z</cp:lastPrinted>
  <dcterms:created xsi:type="dcterms:W3CDTF">2002-12-09T17:50:49Z</dcterms:created>
  <dcterms:modified xsi:type="dcterms:W3CDTF">2011-03-31T07:08:12Z</dcterms:modified>
  <cp:category/>
  <cp:version/>
  <cp:contentType/>
  <cp:contentStatus/>
</cp:coreProperties>
</file>